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9E9361FB-EC09-4C57-8AB9-D5B6D66E8F86}" xr6:coauthVersionLast="47" xr6:coauthVersionMax="47" xr10:uidLastSave="{00000000-0000-0000-0000-000000000000}"/>
  <bookViews>
    <workbookView xWindow="-108" yWindow="-108" windowWidth="19416" windowHeight="10560" activeTab="4" xr2:uid="{00000000-000D-0000-FFFF-FFFF00000000}"/>
  </bookViews>
  <sheets>
    <sheet name="データ" sheetId="10" r:id="rId1"/>
    <sheet name="相関係数" sheetId="6" r:id="rId2"/>
    <sheet name="Z1" sheetId="1" r:id="rId3"/>
    <sheet name="Z2" sheetId="7" r:id="rId4"/>
    <sheet name="Z1Z2散布図" sheetId="11" r:id="rId5"/>
  </sheets>
  <definedNames>
    <definedName name="solver_adj" localSheetId="2" hidden="1">'Z1'!$Q$13:$T$13</definedName>
    <definedName name="solver_adj" localSheetId="3" hidden="1">'Z2'!$Q$17:$T$17</definedName>
    <definedName name="solver_adj" localSheetId="0" hidden="1">データ!#REF!</definedName>
    <definedName name="solver_cvg" localSheetId="2" hidden="1">0.0001</definedName>
    <definedName name="solver_cvg" localSheetId="3" hidden="1">0.0001</definedName>
    <definedName name="solver_cvg" localSheetId="0" hidden="1">0.0001</definedName>
    <definedName name="solver_drv" localSheetId="2" hidden="1">1</definedName>
    <definedName name="solver_drv" localSheetId="3" hidden="1">1</definedName>
    <definedName name="solver_drv" localSheetId="0" hidden="1">1</definedName>
    <definedName name="solver_eng" localSheetId="2" hidden="1">1</definedName>
    <definedName name="solver_eng" localSheetId="4" hidden="1">1</definedName>
    <definedName name="solver_eng" localSheetId="3" hidden="1">1</definedName>
    <definedName name="solver_eng" localSheetId="0" hidden="1">1</definedName>
    <definedName name="solver_est" localSheetId="2" hidden="1">1</definedName>
    <definedName name="solver_est" localSheetId="3" hidden="1">1</definedName>
    <definedName name="solver_est" localSheetId="0" hidden="1">1</definedName>
    <definedName name="solver_itr" localSheetId="2" hidden="1">2147483647</definedName>
    <definedName name="solver_itr" localSheetId="3" hidden="1">2147483647</definedName>
    <definedName name="solver_itr" localSheetId="0" hidden="1">2147483647</definedName>
    <definedName name="solver_lhs1" localSheetId="2" hidden="1">'Z1'!$U$13</definedName>
    <definedName name="solver_lhs1" localSheetId="3" hidden="1">'Z2'!$U$6</definedName>
    <definedName name="solver_lhs1" localSheetId="0" hidden="1">データ!#REF!</definedName>
    <definedName name="solver_lhs2" localSheetId="2" hidden="1">'Z1'!#REF!</definedName>
    <definedName name="solver_lhs2" localSheetId="3" hidden="1">'Z2'!$U$17</definedName>
    <definedName name="solver_lhs2" localSheetId="0" hidden="1">データ!#REF!</definedName>
    <definedName name="solver_lhs3" localSheetId="2" hidden="1">'Z1'!#REF!</definedName>
    <definedName name="solver_lhs3" localSheetId="3" hidden="1">'Z2'!#REF!</definedName>
    <definedName name="solver_lhs3" localSheetId="0" hidden="1">データ!#REF!</definedName>
    <definedName name="solver_lhs4" localSheetId="2" hidden="1">'Z1'!#REF!</definedName>
    <definedName name="solver_lhs4" localSheetId="3" hidden="1">'Z2'!#REF!</definedName>
    <definedName name="solver_lhs4" localSheetId="0" hidden="1">データ!#REF!</definedName>
    <definedName name="solver_mip" localSheetId="2" hidden="1">2147483647</definedName>
    <definedName name="solver_mip" localSheetId="3" hidden="1">2147483647</definedName>
    <definedName name="solver_mip" localSheetId="0" hidden="1">2147483647</definedName>
    <definedName name="solver_mni" localSheetId="2" hidden="1">30</definedName>
    <definedName name="solver_mni" localSheetId="3" hidden="1">30</definedName>
    <definedName name="solver_mni" localSheetId="0" hidden="1">30</definedName>
    <definedName name="solver_mrt" localSheetId="2" hidden="1">0.075</definedName>
    <definedName name="solver_mrt" localSheetId="3" hidden="1">0.075</definedName>
    <definedName name="solver_mrt" localSheetId="0" hidden="1">0.075</definedName>
    <definedName name="solver_msl" localSheetId="2" hidden="1">2</definedName>
    <definedName name="solver_msl" localSheetId="3" hidden="1">2</definedName>
    <definedName name="solver_msl" localSheetId="0" hidden="1">2</definedName>
    <definedName name="solver_neg" localSheetId="2" hidden="1">2</definedName>
    <definedName name="solver_neg" localSheetId="4" hidden="1">1</definedName>
    <definedName name="solver_neg" localSheetId="3" hidden="1">2</definedName>
    <definedName name="solver_neg" localSheetId="0" hidden="1">2</definedName>
    <definedName name="solver_nod" localSheetId="2" hidden="1">2147483647</definedName>
    <definedName name="solver_nod" localSheetId="3" hidden="1">2147483647</definedName>
    <definedName name="solver_nod" localSheetId="0" hidden="1">2147483647</definedName>
    <definedName name="solver_num" localSheetId="2" hidden="1">1</definedName>
    <definedName name="solver_num" localSheetId="4" hidden="1">0</definedName>
    <definedName name="solver_num" localSheetId="3" hidden="1">2</definedName>
    <definedName name="solver_num" localSheetId="0" hidden="1">2</definedName>
    <definedName name="solver_nwt" localSheetId="2" hidden="1">1</definedName>
    <definedName name="solver_nwt" localSheetId="3" hidden="1">1</definedName>
    <definedName name="solver_nwt" localSheetId="0" hidden="1">1</definedName>
    <definedName name="solver_opt" localSheetId="2" hidden="1">'Z1'!$Q$7</definedName>
    <definedName name="solver_opt" localSheetId="4" hidden="1">Z1Z2散布図!$M$10</definedName>
    <definedName name="solver_opt" localSheetId="3" hidden="1">'Z2'!$Q$8</definedName>
    <definedName name="solver_opt" localSheetId="0" hidden="1">データ!#REF!</definedName>
    <definedName name="solver_pre" localSheetId="2" hidden="1">0.000001</definedName>
    <definedName name="solver_pre" localSheetId="3" hidden="1">0.000001</definedName>
    <definedName name="solver_pre" localSheetId="0" hidden="1">0.000001</definedName>
    <definedName name="solver_rbv" localSheetId="2" hidden="1">1</definedName>
    <definedName name="solver_rbv" localSheetId="3" hidden="1">1</definedName>
    <definedName name="solver_rbv" localSheetId="0" hidden="1">1</definedName>
    <definedName name="solver_rel1" localSheetId="2" hidden="1">2</definedName>
    <definedName name="solver_rel1" localSheetId="3" hidden="1">2</definedName>
    <definedName name="solver_rel1" localSheetId="0" hidden="1">2</definedName>
    <definedName name="solver_rel2" localSheetId="2" hidden="1">2</definedName>
    <definedName name="solver_rel2" localSheetId="3" hidden="1">2</definedName>
    <definedName name="solver_rel2" localSheetId="0" hidden="1">2</definedName>
    <definedName name="solver_rel3" localSheetId="2" hidden="1">2</definedName>
    <definedName name="solver_rel3" localSheetId="3" hidden="1">2</definedName>
    <definedName name="solver_rel3" localSheetId="0" hidden="1">2</definedName>
    <definedName name="solver_rel4" localSheetId="2" hidden="1">2</definedName>
    <definedName name="solver_rel4" localSheetId="3" hidden="1">2</definedName>
    <definedName name="solver_rel4" localSheetId="0" hidden="1">2</definedName>
    <definedName name="solver_rhs1" localSheetId="2" hidden="1">1</definedName>
    <definedName name="solver_rhs1" localSheetId="3" hidden="1">0</definedName>
    <definedName name="solver_rhs1" localSheetId="0" hidden="1">0</definedName>
    <definedName name="solver_rhs2" localSheetId="2" hidden="1">1</definedName>
    <definedName name="solver_rhs2" localSheetId="3" hidden="1">1</definedName>
    <definedName name="solver_rhs2" localSheetId="0" hidden="1">1</definedName>
    <definedName name="solver_rhs3" localSheetId="2" hidden="1">1</definedName>
    <definedName name="solver_rhs3" localSheetId="3" hidden="1">1</definedName>
    <definedName name="solver_rhs3" localSheetId="0" hidden="1">1</definedName>
    <definedName name="solver_rhs4" localSheetId="2" hidden="1">1</definedName>
    <definedName name="solver_rhs4" localSheetId="3" hidden="1">1</definedName>
    <definedName name="solver_rhs4" localSheetId="0" hidden="1">1</definedName>
    <definedName name="solver_rlx" localSheetId="2" hidden="1">2</definedName>
    <definedName name="solver_rlx" localSheetId="3" hidden="1">2</definedName>
    <definedName name="solver_rlx" localSheetId="0" hidden="1">2</definedName>
    <definedName name="solver_rsd" localSheetId="2" hidden="1">0</definedName>
    <definedName name="solver_rsd" localSheetId="3" hidden="1">0</definedName>
    <definedName name="solver_rsd" localSheetId="0" hidden="1">0</definedName>
    <definedName name="solver_scl" localSheetId="2" hidden="1">1</definedName>
    <definedName name="solver_scl" localSheetId="3" hidden="1">1</definedName>
    <definedName name="solver_scl" localSheetId="0" hidden="1">1</definedName>
    <definedName name="solver_sho" localSheetId="2" hidden="1">2</definedName>
    <definedName name="solver_sho" localSheetId="3" hidden="1">2</definedName>
    <definedName name="solver_sho" localSheetId="0" hidden="1">2</definedName>
    <definedName name="solver_ssz" localSheetId="2" hidden="1">100</definedName>
    <definedName name="solver_ssz" localSheetId="3" hidden="1">100</definedName>
    <definedName name="solver_ssz" localSheetId="0" hidden="1">100</definedName>
    <definedName name="solver_tim" localSheetId="2" hidden="1">2147483647</definedName>
    <definedName name="solver_tim" localSheetId="3" hidden="1">2147483647</definedName>
    <definedName name="solver_tim" localSheetId="0" hidden="1">2147483647</definedName>
    <definedName name="solver_tol" localSheetId="2" hidden="1">0.01</definedName>
    <definedName name="solver_tol" localSheetId="3" hidden="1">0.01</definedName>
    <definedName name="solver_tol" localSheetId="0" hidden="1">0.01</definedName>
    <definedName name="solver_typ" localSheetId="2" hidden="1">1</definedName>
    <definedName name="solver_typ" localSheetId="4" hidden="1">1</definedName>
    <definedName name="solver_typ" localSheetId="3" hidden="1">1</definedName>
    <definedName name="solver_typ" localSheetId="0" hidden="1">1</definedName>
    <definedName name="solver_val" localSheetId="2" hidden="1">0</definedName>
    <definedName name="solver_val" localSheetId="4" hidden="1">0</definedName>
    <definedName name="solver_val" localSheetId="3" hidden="1">0</definedName>
    <definedName name="solver_val" localSheetId="0" hidden="1">0</definedName>
    <definedName name="solver_ver" localSheetId="2" hidden="1">3</definedName>
    <definedName name="solver_ver" localSheetId="4" hidden="1">3</definedName>
    <definedName name="solver_ver" localSheetId="3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U6" i="7"/>
  <c r="E23" i="7"/>
  <c r="D23" i="7"/>
  <c r="C23" i="7"/>
  <c r="B23" i="7"/>
  <c r="E22" i="7"/>
  <c r="D22" i="7"/>
  <c r="C22" i="7"/>
  <c r="B22" i="7"/>
  <c r="H21" i="7" s="1"/>
  <c r="K21" i="7"/>
  <c r="J21" i="7"/>
  <c r="I21" i="7"/>
  <c r="K20" i="7"/>
  <c r="J20" i="7"/>
  <c r="I20" i="7"/>
  <c r="H20" i="7"/>
  <c r="K19" i="7"/>
  <c r="J19" i="7"/>
  <c r="I19" i="7"/>
  <c r="H19" i="7"/>
  <c r="K18" i="7"/>
  <c r="J18" i="7"/>
  <c r="I18" i="7"/>
  <c r="H18" i="7"/>
  <c r="K17" i="7"/>
  <c r="J17" i="7"/>
  <c r="I17" i="7"/>
  <c r="H17" i="7"/>
  <c r="K16" i="7"/>
  <c r="J16" i="7"/>
  <c r="I16" i="7"/>
  <c r="H16" i="7"/>
  <c r="K15" i="7"/>
  <c r="J15" i="7"/>
  <c r="I15" i="7"/>
  <c r="H15" i="7"/>
  <c r="K14" i="7"/>
  <c r="J14" i="7"/>
  <c r="I14" i="7"/>
  <c r="H14" i="7"/>
  <c r="K13" i="7"/>
  <c r="J13" i="7"/>
  <c r="I13" i="7"/>
  <c r="H13" i="7"/>
  <c r="K12" i="7"/>
  <c r="J12" i="7"/>
  <c r="I12" i="7"/>
  <c r="H12" i="7"/>
  <c r="K11" i="7"/>
  <c r="J11" i="7"/>
  <c r="I11" i="7"/>
  <c r="H11" i="7"/>
  <c r="K10" i="7"/>
  <c r="J10" i="7"/>
  <c r="I10" i="7"/>
  <c r="H10" i="7"/>
  <c r="K9" i="7"/>
  <c r="J9" i="7"/>
  <c r="I9" i="7"/>
  <c r="H9" i="7"/>
  <c r="K8" i="7"/>
  <c r="J8" i="7"/>
  <c r="I8" i="7"/>
  <c r="H8" i="7"/>
  <c r="K7" i="7"/>
  <c r="J7" i="7"/>
  <c r="I7" i="7"/>
  <c r="H7" i="7"/>
  <c r="K6" i="7"/>
  <c r="J6" i="7"/>
  <c r="I6" i="7"/>
  <c r="H6" i="7"/>
  <c r="K5" i="7"/>
  <c r="J5" i="7"/>
  <c r="I5" i="7"/>
  <c r="H5" i="7"/>
  <c r="K4" i="7"/>
  <c r="J4" i="7"/>
  <c r="I4" i="7"/>
  <c r="H4" i="7"/>
  <c r="K3" i="7"/>
  <c r="J3" i="7"/>
  <c r="I3" i="7"/>
  <c r="H3" i="7"/>
  <c r="K2" i="7"/>
  <c r="K23" i="7" s="1"/>
  <c r="J2" i="7"/>
  <c r="J23" i="7" s="1"/>
  <c r="I2" i="7"/>
  <c r="I23" i="7" s="1"/>
  <c r="H2" i="7"/>
  <c r="E23" i="1"/>
  <c r="D23" i="1"/>
  <c r="C23" i="1"/>
  <c r="B23" i="1"/>
  <c r="E22" i="1"/>
  <c r="D22" i="1"/>
  <c r="C22" i="1"/>
  <c r="B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3" i="1"/>
  <c r="J3" i="1"/>
  <c r="I3" i="1"/>
  <c r="H3" i="1"/>
  <c r="K2" i="1"/>
  <c r="K23" i="1" s="1"/>
  <c r="J2" i="1"/>
  <c r="J22" i="1" s="1"/>
  <c r="I2" i="1"/>
  <c r="I22" i="1" s="1"/>
  <c r="H2" i="1"/>
  <c r="H23" i="1" s="1"/>
  <c r="K21" i="10"/>
  <c r="J21" i="10"/>
  <c r="I21" i="10"/>
  <c r="K20" i="10"/>
  <c r="J20" i="10"/>
  <c r="I20" i="10"/>
  <c r="K19" i="10"/>
  <c r="J19" i="10"/>
  <c r="I19" i="10"/>
  <c r="K18" i="10"/>
  <c r="J18" i="10"/>
  <c r="I18" i="10"/>
  <c r="K17" i="10"/>
  <c r="J17" i="10"/>
  <c r="I17" i="10"/>
  <c r="K16" i="10"/>
  <c r="J16" i="10"/>
  <c r="I16" i="10"/>
  <c r="K15" i="10"/>
  <c r="J15" i="10"/>
  <c r="I15" i="10"/>
  <c r="K14" i="10"/>
  <c r="J14" i="10"/>
  <c r="I14" i="10"/>
  <c r="K13" i="10"/>
  <c r="J13" i="10"/>
  <c r="I13" i="10"/>
  <c r="K12" i="10"/>
  <c r="J12" i="10"/>
  <c r="I12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J6" i="10"/>
  <c r="I6" i="10"/>
  <c r="K5" i="10"/>
  <c r="J5" i="10"/>
  <c r="I5" i="10"/>
  <c r="K4" i="10"/>
  <c r="J4" i="10"/>
  <c r="I4" i="10"/>
  <c r="K3" i="10"/>
  <c r="J3" i="10"/>
  <c r="I3" i="10"/>
  <c r="K2" i="10"/>
  <c r="J2" i="10"/>
  <c r="I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  <c r="H23" i="7" l="1"/>
  <c r="I22" i="7"/>
  <c r="J22" i="7"/>
  <c r="H22" i="7"/>
  <c r="K22" i="7"/>
  <c r="H22" i="1"/>
  <c r="I23" i="1"/>
  <c r="J23" i="1"/>
  <c r="K22" i="1"/>
  <c r="B23" i="10" l="1"/>
  <c r="B22" i="10"/>
  <c r="M2" i="7" l="1"/>
  <c r="U14" i="7"/>
  <c r="U13" i="1" l="1"/>
  <c r="E23" i="10"/>
  <c r="D23" i="10"/>
  <c r="C23" i="10"/>
  <c r="E22" i="10"/>
  <c r="D22" i="10"/>
  <c r="C22" i="10"/>
  <c r="U17" i="7"/>
  <c r="U13" i="7"/>
  <c r="M9" i="7" l="1"/>
  <c r="M18" i="7" l="1"/>
  <c r="M14" i="7"/>
  <c r="M8" i="7"/>
  <c r="M7" i="7"/>
  <c r="M21" i="7"/>
  <c r="M17" i="7"/>
  <c r="M12" i="7"/>
  <c r="M6" i="7"/>
  <c r="M5" i="7"/>
  <c r="M20" i="7"/>
  <c r="M16" i="7"/>
  <c r="M11" i="7"/>
  <c r="M4" i="7"/>
  <c r="M13" i="7"/>
  <c r="M3" i="7"/>
  <c r="M19" i="7"/>
  <c r="M15" i="7"/>
  <c r="M10" i="7"/>
  <c r="I23" i="10" l="1"/>
  <c r="H22" i="10"/>
  <c r="H23" i="10"/>
  <c r="K23" i="10"/>
  <c r="I22" i="10"/>
  <c r="J22" i="10"/>
  <c r="K22" i="10"/>
  <c r="J23" i="10"/>
  <c r="M23" i="7"/>
  <c r="M22" i="7"/>
  <c r="Q8" i="7"/>
  <c r="S18" i="7" l="1"/>
  <c r="R18" i="7"/>
  <c r="T18" i="7"/>
  <c r="Q18" i="7"/>
  <c r="V17" i="7"/>
  <c r="W17" i="7" s="1"/>
  <c r="U18" i="7" l="1"/>
  <c r="M12" i="1" l="1"/>
  <c r="M11" i="1"/>
  <c r="M10" i="1"/>
  <c r="M9" i="1"/>
  <c r="M8" i="1"/>
  <c r="M7" i="1"/>
  <c r="M6" i="1"/>
  <c r="M5" i="1"/>
  <c r="M4" i="1"/>
  <c r="M3" i="1"/>
  <c r="M13" i="1" l="1"/>
  <c r="M14" i="1"/>
  <c r="M15" i="1"/>
  <c r="M16" i="1"/>
  <c r="M17" i="1"/>
  <c r="M18" i="1"/>
  <c r="M19" i="1"/>
  <c r="M20" i="1"/>
  <c r="M21" i="1"/>
  <c r="Q7" i="1" l="1"/>
  <c r="Q14" i="1" s="1"/>
  <c r="M22" i="1"/>
  <c r="M23" i="1"/>
  <c r="R14" i="1" l="1"/>
  <c r="S14" i="1"/>
  <c r="T14" i="1"/>
  <c r="V13" i="1"/>
  <c r="W13" i="1" s="1"/>
  <c r="U14" i="1" l="1"/>
</calcChain>
</file>

<file path=xl/sharedStrings.xml><?xml version="1.0" encoding="utf-8"?>
<sst xmlns="http://schemas.openxmlformats.org/spreadsheetml/2006/main" count="100" uniqueCount="40">
  <si>
    <t>№</t>
  </si>
  <si>
    <t>№</t>
    <phoneticPr fontId="1"/>
  </si>
  <si>
    <t>平均値</t>
    <rPh sb="0" eb="2">
      <t>ヘイキン</t>
    </rPh>
    <rPh sb="2" eb="3">
      <t>チ</t>
    </rPh>
    <phoneticPr fontId="1"/>
  </si>
  <si>
    <t>標準偏差</t>
    <rPh sb="0" eb="2">
      <t>ヒョウジュン</t>
    </rPh>
    <rPh sb="2" eb="4">
      <t>ヘンサ</t>
    </rPh>
    <phoneticPr fontId="1"/>
  </si>
  <si>
    <t>…</t>
    <phoneticPr fontId="1"/>
  </si>
  <si>
    <r>
      <rPr>
        <sz val="10"/>
        <color theme="1"/>
        <rFont val="ＭＳ ゴシック"/>
        <family val="3"/>
        <charset val="128"/>
      </rPr>
      <t>財務力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１</t>
    </r>
    <rPh sb="0" eb="2">
      <t>ザイム</t>
    </rPh>
    <rPh sb="2" eb="3">
      <t>リョク</t>
    </rPh>
    <phoneticPr fontId="1"/>
  </si>
  <si>
    <r>
      <rPr>
        <sz val="10"/>
        <color theme="1"/>
        <rFont val="ＭＳ ゴシック"/>
        <family val="3"/>
        <charset val="128"/>
      </rPr>
      <t>人財力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２</t>
    </r>
    <rPh sb="0" eb="1">
      <t>ジン</t>
    </rPh>
    <rPh sb="1" eb="2">
      <t>ザイ</t>
    </rPh>
    <rPh sb="2" eb="3">
      <t>リョク</t>
    </rPh>
    <phoneticPr fontId="1"/>
  </si>
  <si>
    <r>
      <rPr>
        <sz val="10"/>
        <color theme="1"/>
        <rFont val="ＭＳ ゴシック"/>
        <family val="3"/>
        <charset val="128"/>
      </rPr>
      <t>開発力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３</t>
    </r>
    <rPh sb="0" eb="2">
      <t>カイハツ</t>
    </rPh>
    <rPh sb="2" eb="3">
      <t>リョク</t>
    </rPh>
    <phoneticPr fontId="1"/>
  </si>
  <si>
    <r>
      <rPr>
        <sz val="10"/>
        <color theme="1"/>
        <rFont val="ＭＳ ゴシック"/>
        <family val="3"/>
        <charset val="128"/>
      </rPr>
      <t>営業力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４</t>
    </r>
    <rPh sb="0" eb="3">
      <t>エイギョウリョク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</si>
  <si>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1</t>
    </r>
    <phoneticPr fontId="1"/>
  </si>
  <si>
    <r>
      <rPr>
        <sz val="11"/>
        <color theme="1"/>
        <rFont val="ＭＳ ゴシック"/>
        <family val="3"/>
        <charset val="128"/>
      </rPr>
      <t>固有ベクトル</t>
    </r>
    <rPh sb="0" eb="2">
      <t>コユウ</t>
    </rPh>
    <phoneticPr fontId="1"/>
  </si>
  <si>
    <r>
      <rPr>
        <sz val="11"/>
        <color theme="1"/>
        <rFont val="ＭＳ ゴシック"/>
        <family val="3"/>
        <charset val="128"/>
      </rPr>
      <t>因子負荷量</t>
    </r>
    <rPh sb="0" eb="2">
      <t>インシ</t>
    </rPh>
    <rPh sb="2" eb="4">
      <t>フカ</t>
    </rPh>
    <rPh sb="4" eb="5">
      <t>リョウ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</si>
  <si>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</si>
  <si>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</si>
  <si>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</si>
  <si>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4</t>
    </r>
    <phoneticPr fontId="1"/>
  </si>
  <si>
    <r>
      <t>2</t>
    </r>
    <r>
      <rPr>
        <sz val="11"/>
        <color theme="1"/>
        <rFont val="ＭＳ Ｐ明朝"/>
        <family val="1"/>
        <charset val="128"/>
      </rPr>
      <t>乗和</t>
    </r>
    <rPh sb="1" eb="2">
      <t>ジョウ</t>
    </rPh>
    <rPh sb="2" eb="3">
      <t>ワ</t>
    </rPh>
    <phoneticPr fontId="1"/>
  </si>
  <si>
    <t>寄与率</t>
    <rPh sb="0" eb="3">
      <t>キヨリツ</t>
    </rPh>
    <phoneticPr fontId="1"/>
  </si>
  <si>
    <t>累積寄与率</t>
    <rPh sb="0" eb="2">
      <t>ルイセキ</t>
    </rPh>
    <rPh sb="2" eb="5">
      <t>キヨリツ</t>
    </rPh>
    <phoneticPr fontId="1"/>
  </si>
  <si>
    <r>
      <rPr>
        <sz val="10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</si>
  <si>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r>
      <rPr>
        <sz val="11"/>
        <color rgb="FFFF0000"/>
        <rFont val="游ゴシック"/>
        <family val="2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</si>
  <si>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ＭＳ ゴシック"/>
        <family val="3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</si>
  <si>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游ゴシック"/>
        <family val="2"/>
        <charset val="128"/>
      </rPr>
      <t>標準偏差</t>
    </r>
    <rPh sb="0" eb="2">
      <t>ヒョウジュン</t>
    </rPh>
    <rPh sb="2" eb="4">
      <t>ヘンサ</t>
    </rPh>
    <phoneticPr fontId="1"/>
  </si>
  <si>
    <r>
      <rPr>
        <sz val="11"/>
        <color rgb="FFFF0000"/>
        <rFont val="ＭＳ ゴシック"/>
        <family val="3"/>
        <charset val="128"/>
      </rPr>
      <t>標準偏差</t>
    </r>
    <rPh sb="0" eb="2">
      <t>ヒョウジュン</t>
    </rPh>
    <rPh sb="2" eb="4">
      <t>ヘンサ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</si>
  <si>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</si>
  <si>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t>Z2目的セル→</t>
    <rPh sb="2" eb="4">
      <t>モクテキ</t>
    </rPh>
    <phoneticPr fontId="1"/>
  </si>
  <si>
    <t>z1z2</t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</si>
  <si>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</si>
  <si>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t>直交条件</t>
    <rPh sb="0" eb="2">
      <t>チョッコウ</t>
    </rPh>
    <rPh sb="2" eb="4">
      <t>ジョウケン</t>
    </rPh>
    <phoneticPr fontId="1"/>
  </si>
  <si>
    <t>Z1</t>
    <phoneticPr fontId="1"/>
  </si>
  <si>
    <t>Z2</t>
    <phoneticPr fontId="1"/>
  </si>
  <si>
    <r>
      <rPr>
        <sz val="9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</si>
  <si>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r>
      <rPr>
        <sz val="9"/>
        <color theme="1"/>
        <rFont val="ＭＳ ゴシック"/>
        <family val="3"/>
        <charset val="128"/>
      </rPr>
      <t>身長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１</t>
    </r>
    <rPh sb="0" eb="2">
      <t>シンチョウ</t>
    </rPh>
    <phoneticPr fontId="1"/>
  </si>
  <si>
    <r>
      <rPr>
        <sz val="9"/>
        <color theme="1"/>
        <rFont val="ＭＳ ゴシック"/>
        <family val="3"/>
        <charset val="128"/>
      </rPr>
      <t>体重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２</t>
    </r>
    <rPh sb="0" eb="2">
      <t>タイジュウ</t>
    </rPh>
    <phoneticPr fontId="1"/>
  </si>
  <si>
    <r>
      <rPr>
        <sz val="9"/>
        <color theme="1"/>
        <rFont val="ＭＳ ゴシック"/>
        <family val="3"/>
        <charset val="128"/>
      </rPr>
      <t>胸囲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３</t>
    </r>
    <rPh sb="0" eb="2">
      <t>キョウイ</t>
    </rPh>
    <phoneticPr fontId="1"/>
  </si>
  <si>
    <r>
      <rPr>
        <sz val="9"/>
        <color theme="1"/>
        <rFont val="ＭＳ ゴシック"/>
        <family val="3"/>
        <charset val="128"/>
      </rPr>
      <t>座高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４</t>
    </r>
    <rPh sb="0" eb="2">
      <t>ザコウ</t>
    </rPh>
    <phoneticPr fontId="1"/>
  </si>
  <si>
    <r>
      <t>X</t>
    </r>
    <r>
      <rPr>
        <sz val="10"/>
        <color theme="1"/>
        <rFont val="ＭＳ ゴシック"/>
        <family val="3"/>
        <charset val="128"/>
      </rPr>
      <t>１</t>
    </r>
    <r>
      <rPr>
        <sz val="10"/>
        <color theme="1"/>
        <rFont val="Times New Roman"/>
        <family val="1"/>
      </rPr>
      <t>'</t>
    </r>
    <phoneticPr fontId="1"/>
  </si>
  <si>
    <r>
      <t>X</t>
    </r>
    <r>
      <rPr>
        <sz val="10"/>
        <color theme="1"/>
        <rFont val="ＭＳ ゴシック"/>
        <family val="3"/>
        <charset val="128"/>
      </rPr>
      <t>２</t>
    </r>
    <r>
      <rPr>
        <sz val="10"/>
        <color theme="1"/>
        <rFont val="Times New Roman"/>
        <family val="1"/>
      </rPr>
      <t>'</t>
    </r>
    <phoneticPr fontId="1"/>
  </si>
  <si>
    <r>
      <t>X</t>
    </r>
    <r>
      <rPr>
        <sz val="10"/>
        <color theme="1"/>
        <rFont val="ＭＳ ゴシック"/>
        <family val="3"/>
        <charset val="128"/>
      </rPr>
      <t>３</t>
    </r>
    <r>
      <rPr>
        <sz val="10"/>
        <color theme="1"/>
        <rFont val="Times New Roman"/>
        <family val="1"/>
      </rPr>
      <t>'</t>
    </r>
    <phoneticPr fontId="1"/>
  </si>
  <si>
    <r>
      <t>X</t>
    </r>
    <r>
      <rPr>
        <sz val="10"/>
        <color theme="1"/>
        <rFont val="ＭＳ ゴシック"/>
        <family val="3"/>
        <charset val="128"/>
      </rPr>
      <t>４</t>
    </r>
    <r>
      <rPr>
        <sz val="10"/>
        <color theme="1"/>
        <rFont val="Times New Roman"/>
        <family val="1"/>
      </rPr>
      <t>'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</si>
</sst>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0.0000"/>
    <numFmt numFmtId="178" formatCode="0.000_ "/>
    <numFmt numFmtId="179" formatCode="0.0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Times New Roman"/>
      <family val="1"/>
    </font>
    <font>
      <sz val="10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Times New Roman"/>
      <family val="1"/>
    </font>
    <font>
      <sz val="9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theme="1"/>
      <name val="游ゴシック"/>
      <family val="2"/>
      <charset val="128"/>
    </font>
    <font>
      <sz val="11"/>
      <color rgb="FFFF0000"/>
      <name val="游ゴシック"/>
      <family val="2"/>
      <charset val="128"/>
    </font>
    <font>
      <sz val="11"/>
      <color rgb="FFFF0000"/>
      <name val="ＭＳ ゴシック"/>
      <family val="3"/>
      <charset val="128"/>
    </font>
    <font>
      <sz val="11"/>
      <color rgb="FF7030A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</font>
    <font>
      <sz val="9"/>
      <color theme="1"/>
      <name val="Times New Roman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2" fontId="3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1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3" xfId="0" applyFont="1" applyFill="1" applyBorder="1">
      <alignment vertical="center"/>
    </xf>
    <xf numFmtId="0" fontId="18" fillId="2" borderId="5" xfId="0" applyFont="1" applyFill="1" applyBorder="1">
      <alignment vertical="center"/>
    </xf>
    <xf numFmtId="0" fontId="18" fillId="2" borderId="4" xfId="0" applyFont="1" applyFill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1" xfId="0" applyFont="1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5576153809503097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9543592962481899E-2"/>
          <c:y val="0.17171296296296296"/>
          <c:w val="0.75036179869781461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Z1Z2散布図!$C$1</c:f>
              <c:strCache>
                <c:ptCount val="1"/>
                <c:pt idx="0">
                  <c:v>Z2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0.26314898482940063"/>
                  <c:y val="-0.43032958404624744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200"/>
                      <a:t>#14(-4.13,0.952)</a:t>
                    </a:r>
                    <a:endParaRPr lang="en-US" altLang="ja-JP" baseline="0"/>
                  </a:p>
                </c:rich>
              </c:tx>
              <c:spPr>
                <a:xfrm>
                  <a:off x="1080292" y="1286501"/>
                  <a:ext cx="1231980" cy="3444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7603"/>
                        <a:gd name="adj2" fmla="val 1533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184347070986709"/>
                      <c:h val="7.317376804839219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9277-4F15-863B-688869C9ABC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Z1Z2散布図!$B$2:$B$21</c:f>
              <c:numCache>
                <c:formatCode>0.000</c:formatCode>
                <c:ptCount val="20"/>
                <c:pt idx="0">
                  <c:v>0.29316630326463761</c:v>
                </c:pt>
                <c:pt idx="1">
                  <c:v>-0.50012073184068617</c:v>
                </c:pt>
                <c:pt idx="2">
                  <c:v>2.0169613982344177</c:v>
                </c:pt>
                <c:pt idx="3">
                  <c:v>4.649665272270731E-2</c:v>
                </c:pt>
                <c:pt idx="4">
                  <c:v>1.0119543046432287</c:v>
                </c:pt>
                <c:pt idx="5">
                  <c:v>-0.18448100913828636</c:v>
                </c:pt>
                <c:pt idx="6">
                  <c:v>-1.6746428387680705</c:v>
                </c:pt>
                <c:pt idx="7">
                  <c:v>3.1902071073029696</c:v>
                </c:pt>
                <c:pt idx="8">
                  <c:v>2.3449493114196684</c:v>
                </c:pt>
                <c:pt idx="9">
                  <c:v>1.1696471837432649</c:v>
                </c:pt>
                <c:pt idx="10">
                  <c:v>0.12058356608012602</c:v>
                </c:pt>
                <c:pt idx="11">
                  <c:v>1.0990543244027731</c:v>
                </c:pt>
                <c:pt idx="12">
                  <c:v>-1.2140145434386942</c:v>
                </c:pt>
                <c:pt idx="13">
                  <c:v>-4.1298640564473246</c:v>
                </c:pt>
                <c:pt idx="14">
                  <c:v>-0.63476903862341849</c:v>
                </c:pt>
                <c:pt idx="15">
                  <c:v>-0.65978511344981905</c:v>
                </c:pt>
                <c:pt idx="16">
                  <c:v>0.53724293901698661</c:v>
                </c:pt>
                <c:pt idx="17">
                  <c:v>-0.93605948077710666</c:v>
                </c:pt>
                <c:pt idx="18">
                  <c:v>-0.26700764852083847</c:v>
                </c:pt>
                <c:pt idx="19">
                  <c:v>-1.629518629826554</c:v>
                </c:pt>
              </c:numCache>
            </c:numRef>
          </c:xVal>
          <c:yVal>
            <c:numRef>
              <c:f>Z1Z2散布図!$C$2:$C$21</c:f>
              <c:numCache>
                <c:formatCode>0.000</c:formatCode>
                <c:ptCount val="20"/>
                <c:pt idx="0">
                  <c:v>2.1563380511349511E-2</c:v>
                </c:pt>
                <c:pt idx="1">
                  <c:v>-1.3879854489430361</c:v>
                </c:pt>
                <c:pt idx="2">
                  <c:v>1.2788285848018546</c:v>
                </c:pt>
                <c:pt idx="3">
                  <c:v>0.5232142410738887</c:v>
                </c:pt>
                <c:pt idx="4">
                  <c:v>2.423032922007895</c:v>
                </c:pt>
                <c:pt idx="5">
                  <c:v>1.2461636139497667</c:v>
                </c:pt>
                <c:pt idx="6">
                  <c:v>-0.42833364940442686</c:v>
                </c:pt>
                <c:pt idx="7">
                  <c:v>-2.2723044283373572E-2</c:v>
                </c:pt>
                <c:pt idx="8">
                  <c:v>-0.22680577724152251</c:v>
                </c:pt>
                <c:pt idx="9">
                  <c:v>-0.44793352039204248</c:v>
                </c:pt>
                <c:pt idx="10">
                  <c:v>-0.17665124650118635</c:v>
                </c:pt>
                <c:pt idx="11">
                  <c:v>-2.1078439418512973</c:v>
                </c:pt>
                <c:pt idx="12">
                  <c:v>8.7652826944208673E-2</c:v>
                </c:pt>
                <c:pt idx="13">
                  <c:v>0.95205866652280113</c:v>
                </c:pt>
                <c:pt idx="14">
                  <c:v>0.41251988936716422</c:v>
                </c:pt>
                <c:pt idx="15">
                  <c:v>-0.15152158898127233</c:v>
                </c:pt>
                <c:pt idx="16">
                  <c:v>-1.218585697173439</c:v>
                </c:pt>
                <c:pt idx="17">
                  <c:v>0.17268527216660459</c:v>
                </c:pt>
                <c:pt idx="18">
                  <c:v>0.50386218313288045</c:v>
                </c:pt>
                <c:pt idx="19">
                  <c:v>-1.4531976657068166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78-41B8-BC08-D35473DD6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795647"/>
        <c:axId val="1182488591"/>
      </c:scatterChart>
      <c:valAx>
        <c:axId val="953795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2488591"/>
        <c:crosses val="autoZero"/>
        <c:crossBetween val="midCat"/>
      </c:valAx>
      <c:valAx>
        <c:axId val="1182488591"/>
        <c:scaling>
          <c:orientation val="minMax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3795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186690</xdr:colOff>
      <xdr:row>0</xdr:row>
      <xdr:rowOff>0</xdr:rowOff>
    </xdr:from>
    <xdr:to>
      <xdr:col>11</xdr:col>
      <xdr:colOff>609600</xdr:colOff>
      <xdr:row>20</xdr:row>
      <xdr:rowOff>213360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BD6A7DB-E9EC-4589-8AD5-757F58D59C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12</xdr:row>
      <xdr:rowOff>53340</xdr:rowOff>
    </xdr:from>
    <xdr:to>
      <xdr:col>9</xdr:col>
      <xdr:colOff>91440</xdr:colOff>
      <xdr:row>13</xdr:row>
      <xdr:rowOff>175260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23F0F0C-B628-458F-97F5-800AAB08F445}"/>
            </a:ext>
          </a:extLst>
        </xdr:cNvPr>
        <xdr:cNvSpPr txBox="1"/>
      </xdr:nvSpPr>
      <xdr:spPr>
        <a:xfrm>
          <a:off x="5745480" y="2796540"/>
          <a:ext cx="381000" cy="3505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Z1</a:t>
          </a:r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0A597-1AA1-4D00-A16A-CFA80ADBE03B}">
  <sheetPr codeName="Sheet1"/>
  <dimension ref="A1:R23"/>
  <sheetViews>
    <sheetView zoomScale="75" zoomScaleNormal="75" workbookViewId="0">
      <selection activeCell="N20" sqref="N20"/>
    </sheetView>
  </sheetViews>
  <sheetFormatPr defaultRowHeight="18" x14ac:dyDescent="0.45"/>
  <cols>
    <col min="2" max="3" width="8.8984375" bestFit="1" customWidth="1"/>
    <col min="4" max="5" width="9.09765625" bestFit="1" customWidth="1"/>
    <col min="6" max="6" width="1.796875" customWidth="1"/>
    <col min="11" max="11" width="9.296875" customWidth="1"/>
    <col min="12" max="12" width="2.09765625" customWidth="1"/>
    <col min="13" max="13" width="10.296875" customWidth="1"/>
    <col min="14" max="14" width="8.69921875" customWidth="1"/>
    <col min="18" max="18" width="9.59765625" customWidth="1"/>
    <col min="19" max="19" width="14.8984375" bestFit="1" customWidth="1"/>
    <col min="22" max="22" width="8.796875" customWidth="1"/>
  </cols>
  <sheetData>
    <row r="1" spans="1:18" x14ac:dyDescent="0.45">
      <c r="A1" s="6" t="s">
        <v>1</v>
      </c>
      <c r="B1" s="40" t="s">
        <v>32</v>
      </c>
      <c r="C1" s="40" t="s">
        <v>33</v>
      </c>
      <c r="D1" s="40" t="s">
        <v>34</v>
      </c>
      <c r="E1" s="40" t="s">
        <v>35</v>
      </c>
      <c r="F1" s="7"/>
      <c r="G1" s="6" t="s">
        <v>0</v>
      </c>
      <c r="H1" s="6" t="s">
        <v>36</v>
      </c>
      <c r="I1" s="6" t="s">
        <v>37</v>
      </c>
      <c r="J1" s="6" t="s">
        <v>38</v>
      </c>
      <c r="K1" s="6" t="s">
        <v>39</v>
      </c>
      <c r="L1" s="8"/>
      <c r="M1" s="10"/>
      <c r="N1" s="6" t="s">
        <v>0</v>
      </c>
      <c r="O1" s="6" t="s">
        <v>5</v>
      </c>
      <c r="P1" s="6" t="s">
        <v>6</v>
      </c>
      <c r="Q1" s="6" t="s">
        <v>7</v>
      </c>
      <c r="R1" s="6" t="s">
        <v>8</v>
      </c>
    </row>
    <row r="2" spans="1:18" x14ac:dyDescent="0.45">
      <c r="A2" s="18">
        <v>1</v>
      </c>
      <c r="B2" s="41">
        <v>173.5</v>
      </c>
      <c r="C2" s="41">
        <v>70.599999999999994</v>
      </c>
      <c r="D2" s="41">
        <v>96.6</v>
      </c>
      <c r="E2" s="41">
        <v>92.5</v>
      </c>
      <c r="F2" s="19"/>
      <c r="G2" s="18">
        <v>1</v>
      </c>
      <c r="H2" s="20">
        <f>STANDARDIZE(B2,$B$22,$B$23)</f>
        <v>4.7833393565426714E-2</v>
      </c>
      <c r="I2" s="32">
        <f>STANDARDIZE(C2,$C$22,$C$23)</f>
        <v>1.69040878383689E-2</v>
      </c>
      <c r="J2" s="32">
        <f>STANDARDIZE(D2,$D$22,$D$23)</f>
        <v>0.28976809887148969</v>
      </c>
      <c r="K2" s="32">
        <f>STANDARDIZE(E2,$E$22,$E$23)</f>
        <v>-0.31510141705018258</v>
      </c>
      <c r="N2" s="18">
        <v>1</v>
      </c>
      <c r="O2" s="20">
        <v>4.7833393565426714E-2</v>
      </c>
      <c r="P2" s="20">
        <v>1.69040878383689E-2</v>
      </c>
      <c r="Q2" s="20">
        <v>0.28976809887148969</v>
      </c>
      <c r="R2" s="20">
        <v>-0.31510141705018258</v>
      </c>
    </row>
    <row r="3" spans="1:18" x14ac:dyDescent="0.45">
      <c r="A3" s="18">
        <v>2</v>
      </c>
      <c r="B3" s="41">
        <v>169.7</v>
      </c>
      <c r="C3" s="41">
        <v>65.3</v>
      </c>
      <c r="D3" s="41">
        <v>91.8</v>
      </c>
      <c r="E3" s="41">
        <v>93.5</v>
      </c>
      <c r="F3" s="19"/>
      <c r="G3" s="18">
        <v>2</v>
      </c>
      <c r="H3" s="32">
        <f t="shared" ref="H3:H21" si="0">STANDARDIZE(B3,$B$22,$B$23)</f>
        <v>-0.96198269281576865</v>
      </c>
      <c r="I3" s="32">
        <f t="shared" ref="I3:I21" si="1">STANDARDIZE(C3,$C$22,$C$23)</f>
        <v>-1.037115506789416</v>
      </c>
      <c r="J3" s="32">
        <f t="shared" ref="J3:J21" si="2">STANDARDIZE(D3,$D$22,$D$23)</f>
        <v>-0.78843878065033846</v>
      </c>
      <c r="K3" s="32">
        <f t="shared" ref="K3:K21" si="3">STANDARDIZE(E3,$E$22,$E$23)</f>
        <v>5.343825201435673E-2</v>
      </c>
      <c r="N3" s="18">
        <v>2</v>
      </c>
      <c r="O3" s="20">
        <v>-0.96198269281576865</v>
      </c>
      <c r="P3" s="20">
        <v>-1.037115506789416</v>
      </c>
      <c r="Q3" s="20">
        <v>-0.78843878065033846</v>
      </c>
      <c r="R3" s="20">
        <v>5.343825201435673E-2</v>
      </c>
    </row>
    <row r="4" spans="1:18" x14ac:dyDescent="0.45">
      <c r="A4" s="18">
        <v>3</v>
      </c>
      <c r="B4" s="41">
        <v>172</v>
      </c>
      <c r="C4" s="41">
        <v>79.400000000000006</v>
      </c>
      <c r="D4" s="41">
        <v>102.2</v>
      </c>
      <c r="E4" s="41">
        <v>92.5</v>
      </c>
      <c r="F4" s="19"/>
      <c r="G4" s="18">
        <v>3</v>
      </c>
      <c r="H4" s="32">
        <f t="shared" si="0"/>
        <v>-0.35077821947978077</v>
      </c>
      <c r="I4" s="32">
        <f t="shared" si="1"/>
        <v>1.7669743581637507</v>
      </c>
      <c r="J4" s="32">
        <f t="shared" si="2"/>
        <v>1.5476761249802919</v>
      </c>
      <c r="K4" s="32">
        <f t="shared" si="3"/>
        <v>-0.31510141705018258</v>
      </c>
      <c r="N4" s="18">
        <v>3</v>
      </c>
      <c r="O4" s="20">
        <v>-0.35077821947978077</v>
      </c>
      <c r="P4" s="20">
        <v>1.7669743581637507</v>
      </c>
      <c r="Q4" s="20">
        <v>1.5476761249802919</v>
      </c>
      <c r="R4" s="20">
        <v>-0.31510141705018258</v>
      </c>
    </row>
    <row r="5" spans="1:18" x14ac:dyDescent="0.45">
      <c r="A5" s="18">
        <v>4</v>
      </c>
      <c r="B5" s="41">
        <v>173.7</v>
      </c>
      <c r="C5" s="41">
        <v>73.5</v>
      </c>
      <c r="D5" s="41">
        <v>95.2</v>
      </c>
      <c r="E5" s="41">
        <v>94.4</v>
      </c>
      <c r="F5" s="19"/>
      <c r="G5" s="18">
        <v>4</v>
      </c>
      <c r="H5" s="32">
        <f t="shared" si="0"/>
        <v>0.10098160863811803</v>
      </c>
      <c r="I5" s="32">
        <f t="shared" si="1"/>
        <v>0.59363179055923376</v>
      </c>
      <c r="J5" s="32">
        <f t="shared" si="2"/>
        <v>-2.4708907655708448E-2</v>
      </c>
      <c r="K5" s="32">
        <f t="shared" si="3"/>
        <v>0.38512395417244422</v>
      </c>
      <c r="N5" s="18"/>
      <c r="O5" s="18" t="s">
        <v>4</v>
      </c>
      <c r="P5" s="18" t="s">
        <v>4</v>
      </c>
      <c r="Q5" s="18" t="s">
        <v>4</v>
      </c>
      <c r="R5" s="18" t="s">
        <v>4</v>
      </c>
    </row>
    <row r="6" spans="1:18" x14ac:dyDescent="0.45">
      <c r="A6" s="18">
        <v>5</v>
      </c>
      <c r="B6" s="41">
        <v>177.3</v>
      </c>
      <c r="C6" s="41">
        <v>78.599999999999994</v>
      </c>
      <c r="D6" s="41">
        <v>103.2</v>
      </c>
      <c r="E6" s="41">
        <v>94.5</v>
      </c>
      <c r="F6" s="19"/>
      <c r="G6" s="18">
        <v>5</v>
      </c>
      <c r="H6" s="32">
        <f t="shared" si="0"/>
        <v>1.0576494799466221</v>
      </c>
      <c r="I6" s="32">
        <f t="shared" si="1"/>
        <v>1.6078770608614412</v>
      </c>
      <c r="J6" s="32">
        <f t="shared" si="2"/>
        <v>1.7723025582140062</v>
      </c>
      <c r="K6" s="32">
        <f t="shared" si="3"/>
        <v>0.42197792107889603</v>
      </c>
      <c r="N6" s="18">
        <v>18</v>
      </c>
      <c r="O6" s="20">
        <v>0.71218608197410593</v>
      </c>
      <c r="P6" s="20">
        <v>-0.81835672299874174</v>
      </c>
      <c r="Q6" s="20">
        <v>2.0216378991035056E-2</v>
      </c>
      <c r="R6" s="20">
        <v>0.38512395417244422</v>
      </c>
    </row>
    <row r="7" spans="1:18" x14ac:dyDescent="0.45">
      <c r="A7" s="18">
        <v>6</v>
      </c>
      <c r="B7" s="41">
        <v>174.9</v>
      </c>
      <c r="C7" s="41">
        <v>72.8</v>
      </c>
      <c r="D7" s="41">
        <v>98</v>
      </c>
      <c r="E7" s="41">
        <v>96.2</v>
      </c>
      <c r="F7" s="19"/>
      <c r="G7" s="18">
        <v>6</v>
      </c>
      <c r="H7" s="32">
        <f t="shared" si="0"/>
        <v>0.41987089907428859</v>
      </c>
      <c r="I7" s="32">
        <f t="shared" si="1"/>
        <v>0.45442165541971435</v>
      </c>
      <c r="J7" s="32">
        <f t="shared" si="2"/>
        <v>0.60424510539869103</v>
      </c>
      <c r="K7" s="32">
        <f t="shared" si="3"/>
        <v>1.0484953584886139</v>
      </c>
      <c r="N7" s="18">
        <v>19</v>
      </c>
      <c r="O7" s="20">
        <v>0.18070393124716255</v>
      </c>
      <c r="P7" s="20">
        <v>1.69040878383689E-2</v>
      </c>
      <c r="Q7" s="20">
        <v>0.22238016890137605</v>
      </c>
      <c r="R7" s="20">
        <v>0.60624775561116573</v>
      </c>
    </row>
    <row r="8" spans="1:18" x14ac:dyDescent="0.45">
      <c r="A8" s="18">
        <v>7</v>
      </c>
      <c r="B8" s="41">
        <v>174.6</v>
      </c>
      <c r="C8" s="41">
        <v>65.900000000000006</v>
      </c>
      <c r="D8" s="41">
        <v>90</v>
      </c>
      <c r="E8" s="41">
        <v>95.7</v>
      </c>
      <c r="F8" s="19"/>
      <c r="G8" s="18">
        <v>7</v>
      </c>
      <c r="H8" s="32">
        <f t="shared" si="0"/>
        <v>0.34014857646524405</v>
      </c>
      <c r="I8" s="32">
        <f t="shared" si="1"/>
        <v>-0.91779253381268378</v>
      </c>
      <c r="J8" s="32">
        <f t="shared" si="2"/>
        <v>-1.1927663604710237</v>
      </c>
      <c r="K8" s="32">
        <f t="shared" si="3"/>
        <v>0.86422552395634422</v>
      </c>
      <c r="N8" s="18">
        <v>20</v>
      </c>
      <c r="O8" s="20">
        <v>-0.27105589687073628</v>
      </c>
      <c r="P8" s="20">
        <v>-1.3751972635568179</v>
      </c>
      <c r="Q8" s="20">
        <v>-1.6869445135851957</v>
      </c>
      <c r="R8" s="20">
        <v>0.38512395417244422</v>
      </c>
    </row>
    <row r="9" spans="1:18" x14ac:dyDescent="0.45">
      <c r="A9" s="18">
        <v>8</v>
      </c>
      <c r="B9" s="41">
        <v>165.9</v>
      </c>
      <c r="C9" s="41">
        <v>80.2</v>
      </c>
      <c r="D9" s="41">
        <v>101.3</v>
      </c>
      <c r="E9" s="41">
        <v>90.2</v>
      </c>
      <c r="F9" s="19"/>
      <c r="G9" s="18">
        <v>8</v>
      </c>
      <c r="H9" s="32">
        <f t="shared" si="0"/>
        <v>-1.9717987791969565</v>
      </c>
      <c r="I9" s="32">
        <f t="shared" si="1"/>
        <v>1.9260716554660573</v>
      </c>
      <c r="J9" s="32">
        <f t="shared" si="2"/>
        <v>1.3455123350699478</v>
      </c>
      <c r="K9" s="32">
        <f t="shared" si="3"/>
        <v>-1.162742655898622</v>
      </c>
      <c r="N9" s="5" t="s">
        <v>2</v>
      </c>
      <c r="O9" s="18">
        <v>0</v>
      </c>
      <c r="P9" s="18">
        <v>0</v>
      </c>
      <c r="Q9" s="18">
        <v>0</v>
      </c>
      <c r="R9" s="18">
        <v>0</v>
      </c>
    </row>
    <row r="10" spans="1:18" x14ac:dyDescent="0.45">
      <c r="A10" s="18">
        <v>9</v>
      </c>
      <c r="B10" s="41">
        <v>168.6</v>
      </c>
      <c r="C10" s="41">
        <v>76.599999999999994</v>
      </c>
      <c r="D10" s="41">
        <v>99.6</v>
      </c>
      <c r="E10" s="41">
        <v>89.9</v>
      </c>
      <c r="F10" s="19"/>
      <c r="G10" s="18">
        <v>9</v>
      </c>
      <c r="H10" s="32">
        <f t="shared" si="0"/>
        <v>-1.254297875715586</v>
      </c>
      <c r="I10" s="32">
        <f t="shared" si="1"/>
        <v>1.2101338176056731</v>
      </c>
      <c r="J10" s="32">
        <f t="shared" si="2"/>
        <v>0.96364739857263271</v>
      </c>
      <c r="K10" s="32">
        <f t="shared" si="3"/>
        <v>-1.2733045566179826</v>
      </c>
      <c r="N10" s="5" t="s">
        <v>3</v>
      </c>
      <c r="O10" s="18">
        <v>1.0000000000000009</v>
      </c>
      <c r="P10" s="18">
        <v>1.0000000000000009</v>
      </c>
      <c r="Q10" s="18">
        <v>1.0000000000000004</v>
      </c>
      <c r="R10" s="18">
        <v>0.99999999999999956</v>
      </c>
    </row>
    <row r="11" spans="1:18" x14ac:dyDescent="0.45">
      <c r="A11" s="18">
        <v>10</v>
      </c>
      <c r="B11" s="41">
        <v>171</v>
      </c>
      <c r="C11" s="41">
        <v>70.099999999999994</v>
      </c>
      <c r="D11" s="41">
        <v>99</v>
      </c>
      <c r="E11" s="41">
        <v>90.7</v>
      </c>
      <c r="F11" s="19"/>
      <c r="G11" s="18">
        <v>10</v>
      </c>
      <c r="H11" s="32">
        <f t="shared" si="0"/>
        <v>-0.61651929484325252</v>
      </c>
      <c r="I11" s="32">
        <f t="shared" si="1"/>
        <v>-8.2531722975573124E-2</v>
      </c>
      <c r="J11" s="32">
        <f t="shared" si="2"/>
        <v>0.82887153863240537</v>
      </c>
      <c r="K11" s="32">
        <f t="shared" si="3"/>
        <v>-0.97847282136635227</v>
      </c>
    </row>
    <row r="12" spans="1:18" x14ac:dyDescent="0.45">
      <c r="A12" s="18">
        <v>11</v>
      </c>
      <c r="B12" s="41">
        <v>174.3</v>
      </c>
      <c r="C12" s="41">
        <v>70.099999999999994</v>
      </c>
      <c r="D12" s="41">
        <v>95.3</v>
      </c>
      <c r="E12" s="41">
        <v>91.8</v>
      </c>
      <c r="F12" s="19"/>
      <c r="G12" s="18">
        <v>11</v>
      </c>
      <c r="H12" s="32">
        <f t="shared" si="0"/>
        <v>0.2604262538562071</v>
      </c>
      <c r="I12" s="32">
        <f t="shared" si="1"/>
        <v>-8.2531722975573124E-2</v>
      </c>
      <c r="J12" s="32">
        <f t="shared" si="2"/>
        <v>-2.2462643323382927E-3</v>
      </c>
      <c r="K12" s="32">
        <f t="shared" si="3"/>
        <v>-0.57307918539536118</v>
      </c>
    </row>
    <row r="13" spans="1:18" x14ac:dyDescent="0.45">
      <c r="A13" s="18">
        <v>12</v>
      </c>
      <c r="B13" s="41">
        <v>168.7</v>
      </c>
      <c r="C13" s="41">
        <v>67</v>
      </c>
      <c r="D13" s="41">
        <v>94.1</v>
      </c>
      <c r="E13" s="41">
        <v>87.9</v>
      </c>
      <c r="F13" s="19"/>
      <c r="G13" s="18">
        <v>12</v>
      </c>
      <c r="H13" s="32">
        <f t="shared" si="0"/>
        <v>-1.2277237681792403</v>
      </c>
      <c r="I13" s="32">
        <f t="shared" si="1"/>
        <v>-0.69903375002201251</v>
      </c>
      <c r="J13" s="32">
        <f t="shared" si="2"/>
        <v>-0.27179798421279611</v>
      </c>
      <c r="K13" s="32">
        <f t="shared" si="3"/>
        <v>-2.0103838947470614</v>
      </c>
    </row>
    <row r="14" spans="1:18" x14ac:dyDescent="0.45">
      <c r="A14" s="18">
        <v>13</v>
      </c>
      <c r="B14" s="41">
        <v>175</v>
      </c>
      <c r="C14" s="41">
        <v>69.3</v>
      </c>
      <c r="D14" s="41">
        <v>91.3</v>
      </c>
      <c r="E14" s="41">
        <v>95.6</v>
      </c>
      <c r="F14" s="19"/>
      <c r="G14" s="18">
        <v>13</v>
      </c>
      <c r="H14" s="32">
        <f t="shared" si="0"/>
        <v>0.44644500661063424</v>
      </c>
      <c r="I14" s="32">
        <f t="shared" si="1"/>
        <v>-0.24162902027787977</v>
      </c>
      <c r="J14" s="32">
        <f t="shared" si="2"/>
        <v>-0.90075199726719568</v>
      </c>
      <c r="K14" s="32">
        <f t="shared" si="3"/>
        <v>0.82737155704988719</v>
      </c>
    </row>
    <row r="15" spans="1:18" x14ac:dyDescent="0.45">
      <c r="A15" s="18">
        <v>14</v>
      </c>
      <c r="B15" s="41">
        <v>182.8</v>
      </c>
      <c r="C15" s="41">
        <v>63</v>
      </c>
      <c r="D15" s="41">
        <v>87.3</v>
      </c>
      <c r="E15" s="41">
        <v>100.1</v>
      </c>
      <c r="F15" s="19"/>
      <c r="G15" s="18">
        <v>14</v>
      </c>
      <c r="H15" s="32">
        <f t="shared" si="0"/>
        <v>2.5192253944457161</v>
      </c>
      <c r="I15" s="32">
        <f t="shared" si="1"/>
        <v>-1.4945202365335486</v>
      </c>
      <c r="J15" s="32">
        <f t="shared" si="2"/>
        <v>-1.7992577302020529</v>
      </c>
      <c r="K15" s="32">
        <f t="shared" si="3"/>
        <v>2.485800067840314</v>
      </c>
    </row>
    <row r="16" spans="1:18" x14ac:dyDescent="0.45">
      <c r="A16" s="18">
        <v>15</v>
      </c>
      <c r="B16" s="41">
        <v>176.6</v>
      </c>
      <c r="C16" s="41">
        <v>68.7</v>
      </c>
      <c r="D16" s="41">
        <v>95.7</v>
      </c>
      <c r="E16" s="41">
        <v>93.8</v>
      </c>
      <c r="F16" s="19"/>
      <c r="G16" s="18">
        <v>15</v>
      </c>
      <c r="H16" s="32">
        <f t="shared" si="0"/>
        <v>0.87163072719218737</v>
      </c>
      <c r="I16" s="32">
        <f t="shared" si="1"/>
        <v>-0.36095199325460908</v>
      </c>
      <c r="J16" s="32">
        <f t="shared" si="2"/>
        <v>8.7604308961148722E-2</v>
      </c>
      <c r="K16" s="32">
        <f t="shared" si="3"/>
        <v>0.16400015273371749</v>
      </c>
    </row>
    <row r="17" spans="1:12" x14ac:dyDescent="0.45">
      <c r="A17" s="18">
        <v>16</v>
      </c>
      <c r="B17" s="41">
        <v>175.6</v>
      </c>
      <c r="C17" s="41">
        <v>68.599999999999994</v>
      </c>
      <c r="D17" s="41">
        <v>93.2</v>
      </c>
      <c r="E17" s="41">
        <v>93</v>
      </c>
      <c r="F17" s="19"/>
      <c r="G17" s="18">
        <v>16</v>
      </c>
      <c r="H17" s="32">
        <f t="shared" si="0"/>
        <v>0.60588965182871568</v>
      </c>
      <c r="I17" s="32">
        <f t="shared" si="1"/>
        <v>-0.38083915541739916</v>
      </c>
      <c r="J17" s="32">
        <f t="shared" si="2"/>
        <v>-0.47396177412313711</v>
      </c>
      <c r="K17" s="32">
        <f t="shared" si="3"/>
        <v>-0.13083158251791291</v>
      </c>
    </row>
    <row r="18" spans="1:12" x14ac:dyDescent="0.45">
      <c r="A18" s="18">
        <v>17</v>
      </c>
      <c r="B18" s="41">
        <v>169.9</v>
      </c>
      <c r="C18" s="41">
        <v>70</v>
      </c>
      <c r="D18" s="41">
        <v>92.9</v>
      </c>
      <c r="E18" s="41">
        <v>91</v>
      </c>
      <c r="F18" s="19"/>
      <c r="G18" s="18">
        <v>17</v>
      </c>
      <c r="H18" s="32">
        <f t="shared" si="0"/>
        <v>-0.9088344777430698</v>
      </c>
      <c r="I18" s="32">
        <f t="shared" si="1"/>
        <v>-0.10241888513836039</v>
      </c>
      <c r="J18" s="32">
        <f t="shared" si="2"/>
        <v>-0.54134970409325078</v>
      </c>
      <c r="K18" s="32">
        <f t="shared" si="3"/>
        <v>-0.86791092064699149</v>
      </c>
    </row>
    <row r="19" spans="1:12" x14ac:dyDescent="0.45">
      <c r="A19" s="18">
        <v>18</v>
      </c>
      <c r="B19" s="41">
        <v>176</v>
      </c>
      <c r="C19" s="41">
        <v>66.400000000000006</v>
      </c>
      <c r="D19" s="41">
        <v>95.4</v>
      </c>
      <c r="E19" s="41">
        <v>94.4</v>
      </c>
      <c r="F19" s="19"/>
      <c r="G19" s="18">
        <v>18</v>
      </c>
      <c r="H19" s="32">
        <f t="shared" si="0"/>
        <v>0.71218608197410593</v>
      </c>
      <c r="I19" s="32">
        <f t="shared" si="1"/>
        <v>-0.81835672299874174</v>
      </c>
      <c r="J19" s="32">
        <f t="shared" si="2"/>
        <v>2.0216378991035056E-2</v>
      </c>
      <c r="K19" s="32">
        <f t="shared" si="3"/>
        <v>0.38512395417244422</v>
      </c>
    </row>
    <row r="20" spans="1:12" x14ac:dyDescent="0.45">
      <c r="A20" s="18">
        <v>19</v>
      </c>
      <c r="B20" s="41">
        <v>174</v>
      </c>
      <c r="C20" s="41">
        <v>70.599999999999994</v>
      </c>
      <c r="D20" s="41">
        <v>96.3</v>
      </c>
      <c r="E20" s="41">
        <v>95</v>
      </c>
      <c r="F20" s="19"/>
      <c r="G20" s="18">
        <v>19</v>
      </c>
      <c r="H20" s="32">
        <f t="shared" si="0"/>
        <v>0.18070393124716255</v>
      </c>
      <c r="I20" s="32">
        <f t="shared" si="1"/>
        <v>1.69040878383689E-2</v>
      </c>
      <c r="J20" s="32">
        <f t="shared" si="2"/>
        <v>0.22238016890137605</v>
      </c>
      <c r="K20" s="32">
        <f t="shared" si="3"/>
        <v>0.60624775561116573</v>
      </c>
    </row>
    <row r="21" spans="1:12" x14ac:dyDescent="0.45">
      <c r="A21" s="18">
        <v>20</v>
      </c>
      <c r="B21" s="41">
        <v>172.3</v>
      </c>
      <c r="C21" s="41">
        <v>63.6</v>
      </c>
      <c r="D21" s="41">
        <v>87.8</v>
      </c>
      <c r="E21" s="41">
        <v>94.4</v>
      </c>
      <c r="F21" s="19"/>
      <c r="G21" s="18">
        <v>20</v>
      </c>
      <c r="H21" s="32">
        <f t="shared" si="0"/>
        <v>-0.27105589687073628</v>
      </c>
      <c r="I21" s="32">
        <f t="shared" si="1"/>
        <v>-1.3751972635568179</v>
      </c>
      <c r="J21" s="32">
        <f t="shared" si="2"/>
        <v>-1.6869445135851957</v>
      </c>
      <c r="K21" s="32">
        <f t="shared" si="3"/>
        <v>0.38512395417244422</v>
      </c>
    </row>
    <row r="22" spans="1:12" x14ac:dyDescent="0.45">
      <c r="A22" s="12" t="s">
        <v>20</v>
      </c>
      <c r="B22" s="12">
        <f t="shared" ref="B22" si="4">IF(AVERAGE(B2:B21)&lt;0.0000000001,0,AVERAGE(B2:B21))</f>
        <v>173.32</v>
      </c>
      <c r="C22" s="12">
        <f t="shared" ref="C22:E22" si="5">IF(AVERAGE(C2:C21)&lt;0.0000000001,0,AVERAGE(C2:C21))</f>
        <v>70.515000000000001</v>
      </c>
      <c r="D22" s="12">
        <f t="shared" si="5"/>
        <v>95.31</v>
      </c>
      <c r="E22" s="12">
        <f t="shared" si="5"/>
        <v>93.355000000000004</v>
      </c>
      <c r="F22" s="13"/>
      <c r="G22" s="12" t="s">
        <v>21</v>
      </c>
      <c r="H22" s="12">
        <f>IF(AVERAGE(H2:H21)&lt;0.0000000001,0,AVERAGE(H2:H21))</f>
        <v>0</v>
      </c>
      <c r="I22" s="12">
        <f t="shared" ref="I22:K22" si="6">IF(AVERAGE(I2:I21)&lt;0.0000000001,0,AVERAGE(I2:I21))</f>
        <v>0</v>
      </c>
      <c r="J22" s="12">
        <f t="shared" si="6"/>
        <v>0</v>
      </c>
      <c r="K22" s="12">
        <f t="shared" si="6"/>
        <v>0</v>
      </c>
      <c r="L22" s="14"/>
    </row>
    <row r="23" spans="1:12" x14ac:dyDescent="0.45">
      <c r="A23" s="12" t="s">
        <v>22</v>
      </c>
      <c r="B23" s="15">
        <f t="shared" ref="B23" si="7">STDEV(B2:B21)</f>
        <v>3.7630614636154149</v>
      </c>
      <c r="C23" s="15">
        <f t="shared" ref="C23:E23" si="8">STDEV(C2:C21)</f>
        <v>5.0283695170502334</v>
      </c>
      <c r="D23" s="15">
        <f t="shared" si="8"/>
        <v>4.4518358129274223</v>
      </c>
      <c r="E23" s="15">
        <f t="shared" si="8"/>
        <v>2.7134121071370427</v>
      </c>
      <c r="F23" s="13"/>
      <c r="G23" s="12" t="s">
        <v>23</v>
      </c>
      <c r="H23" s="12">
        <f t="shared" ref="H23:K23" si="9">STDEV(H2:H21)</f>
        <v>0.99999999999999978</v>
      </c>
      <c r="I23" s="12">
        <f t="shared" si="9"/>
        <v>0.99999999999999989</v>
      </c>
      <c r="J23" s="12">
        <f t="shared" si="9"/>
        <v>1</v>
      </c>
      <c r="K23" s="12">
        <f t="shared" si="9"/>
        <v>1</v>
      </c>
      <c r="L23" s="1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3343-AE95-4EC6-A375-3B416A6EB389}">
  <sheetPr codeName="Sheet2"/>
  <dimension ref="A1:E5"/>
  <sheetViews>
    <sheetView workbookViewId="0">
      <selection activeCell="D16" sqref="D16"/>
    </sheetView>
  </sheetViews>
  <sheetFormatPr defaultRowHeight="18" x14ac:dyDescent="0.45"/>
  <sheetData>
    <row r="1" spans="1:5" x14ac:dyDescent="0.45">
      <c r="A1" s="9"/>
      <c r="B1" s="40" t="s">
        <v>32</v>
      </c>
      <c r="C1" s="40" t="s">
        <v>33</v>
      </c>
      <c r="D1" s="40" t="s">
        <v>34</v>
      </c>
      <c r="E1" s="40" t="s">
        <v>35</v>
      </c>
    </row>
    <row r="2" spans="1:5" x14ac:dyDescent="0.45">
      <c r="A2" s="40" t="s">
        <v>32</v>
      </c>
      <c r="B2" s="9">
        <v>1</v>
      </c>
      <c r="C2" s="9"/>
      <c r="D2" s="9"/>
      <c r="E2" s="9"/>
    </row>
    <row r="3" spans="1:5" x14ac:dyDescent="0.45">
      <c r="A3" s="40" t="s">
        <v>33</v>
      </c>
      <c r="B3" s="36">
        <v>-0.36539355129590168</v>
      </c>
      <c r="C3" s="9">
        <v>1</v>
      </c>
      <c r="D3" s="9"/>
      <c r="E3" s="9"/>
    </row>
    <row r="4" spans="1:5" x14ac:dyDescent="0.45">
      <c r="A4" s="40" t="s">
        <v>34</v>
      </c>
      <c r="B4" s="36">
        <v>-0.32800698051567923</v>
      </c>
      <c r="C4" s="37">
        <v>0.89784956663993387</v>
      </c>
      <c r="D4" s="9">
        <v>1</v>
      </c>
      <c r="E4" s="9"/>
    </row>
    <row r="5" spans="1:5" x14ac:dyDescent="0.45">
      <c r="A5" s="40" t="s">
        <v>35</v>
      </c>
      <c r="B5" s="37">
        <v>0.83363232129177922</v>
      </c>
      <c r="C5" s="36">
        <v>-0.36548253743739872</v>
      </c>
      <c r="D5" s="36">
        <v>-0.44808230391284309</v>
      </c>
      <c r="E5" s="9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23"/>
  <sheetViews>
    <sheetView showGridLines="0" showWhiteSpace="0" topLeftCell="A7" zoomScale="75" zoomScaleNormal="75" workbookViewId="0">
      <selection activeCell="V13" sqref="V13"/>
    </sheetView>
  </sheetViews>
  <sheetFormatPr defaultColWidth="10.8984375" defaultRowHeight="18" x14ac:dyDescent="0.45"/>
  <cols>
    <col min="6" max="6" width="2.5" customWidth="1"/>
    <col min="12" max="12" width="2.19921875" customWidth="1"/>
    <col min="14" max="14" width="1.69921875" customWidth="1"/>
    <col min="16" max="16" width="2.59765625" customWidth="1"/>
    <col min="17" max="22" width="6.69921875" customWidth="1"/>
    <col min="23" max="23" width="10.8984375" customWidth="1"/>
    <col min="24" max="24" width="6.69921875" customWidth="1"/>
  </cols>
  <sheetData>
    <row r="1" spans="1:23" x14ac:dyDescent="0.45">
      <c r="A1" s="6" t="s">
        <v>1</v>
      </c>
      <c r="B1" s="40" t="s">
        <v>32</v>
      </c>
      <c r="C1" s="40" t="s">
        <v>33</v>
      </c>
      <c r="D1" s="40" t="s">
        <v>34</v>
      </c>
      <c r="E1" s="40" t="s">
        <v>35</v>
      </c>
      <c r="F1" s="7"/>
      <c r="G1" s="6" t="s">
        <v>0</v>
      </c>
      <c r="H1" s="6" t="s">
        <v>36</v>
      </c>
      <c r="I1" s="6" t="s">
        <v>37</v>
      </c>
      <c r="J1" s="6" t="s">
        <v>38</v>
      </c>
      <c r="K1" s="6" t="s">
        <v>39</v>
      </c>
      <c r="L1" s="8"/>
      <c r="M1" s="11" t="s">
        <v>19</v>
      </c>
      <c r="N1" s="10"/>
    </row>
    <row r="2" spans="1:23" x14ac:dyDescent="0.45">
      <c r="A2" s="39">
        <v>1</v>
      </c>
      <c r="B2" s="41">
        <v>173.5</v>
      </c>
      <c r="C2" s="41">
        <v>70.599999999999994</v>
      </c>
      <c r="D2" s="41">
        <v>96.6</v>
      </c>
      <c r="E2" s="41">
        <v>92.5</v>
      </c>
      <c r="F2" s="38"/>
      <c r="G2" s="39">
        <v>1</v>
      </c>
      <c r="H2" s="32">
        <f>STANDARDIZE(B2,$B$22,$B$23)</f>
        <v>4.7833393565426714E-2</v>
      </c>
      <c r="I2" s="32">
        <f>STANDARDIZE(C2,$C$22,$C$23)</f>
        <v>1.69040878383689E-2</v>
      </c>
      <c r="J2" s="32">
        <f>STANDARDIZE(D2,$D$22,$D$23)</f>
        <v>0.28976809887148969</v>
      </c>
      <c r="K2" s="32">
        <f>STANDARDIZE(E2,$E$22,$E$23)</f>
        <v>-0.31510141705018258</v>
      </c>
      <c r="M2" s="4">
        <f>SUMPRODUCT($Q$13:$T$13,H2:K2)</f>
        <v>0.29316630326463761</v>
      </c>
    </row>
    <row r="3" spans="1:23" x14ac:dyDescent="0.45">
      <c r="A3" s="39">
        <v>2</v>
      </c>
      <c r="B3" s="41">
        <v>169.7</v>
      </c>
      <c r="C3" s="41">
        <v>65.3</v>
      </c>
      <c r="D3" s="41">
        <v>91.8</v>
      </c>
      <c r="E3" s="41">
        <v>93.5</v>
      </c>
      <c r="F3" s="38"/>
      <c r="G3" s="39">
        <v>2</v>
      </c>
      <c r="H3" s="32">
        <f t="shared" ref="H3:H21" si="0">STANDARDIZE(B3,$B$22,$B$23)</f>
        <v>-0.96198269281576865</v>
      </c>
      <c r="I3" s="32">
        <f t="shared" ref="I3:I21" si="1">STANDARDIZE(C3,$C$22,$C$23)</f>
        <v>-1.037115506789416</v>
      </c>
      <c r="J3" s="32">
        <f t="shared" ref="J3:J21" si="2">STANDARDIZE(D3,$D$22,$D$23)</f>
        <v>-0.78843878065033846</v>
      </c>
      <c r="K3" s="32">
        <f t="shared" ref="K3:K21" si="3">STANDARDIZE(E3,$E$22,$E$23)</f>
        <v>5.343825201435673E-2</v>
      </c>
      <c r="M3" s="20">
        <f t="shared" ref="M3:M21" si="4">SUMPRODUCT($Q$13:$T$13,H3:K3)</f>
        <v>-0.50012073184068617</v>
      </c>
    </row>
    <row r="4" spans="1:23" x14ac:dyDescent="0.45">
      <c r="A4" s="39">
        <v>3</v>
      </c>
      <c r="B4" s="41">
        <v>172</v>
      </c>
      <c r="C4" s="41">
        <v>79.400000000000006</v>
      </c>
      <c r="D4" s="41">
        <v>102.2</v>
      </c>
      <c r="E4" s="41">
        <v>92.5</v>
      </c>
      <c r="F4" s="38"/>
      <c r="G4" s="39">
        <v>3</v>
      </c>
      <c r="H4" s="32">
        <f t="shared" si="0"/>
        <v>-0.35077821947978077</v>
      </c>
      <c r="I4" s="32">
        <f t="shared" si="1"/>
        <v>1.7669743581637507</v>
      </c>
      <c r="J4" s="32">
        <f t="shared" si="2"/>
        <v>1.5476761249802919</v>
      </c>
      <c r="K4" s="32">
        <f t="shared" si="3"/>
        <v>-0.31510141705018258</v>
      </c>
      <c r="M4" s="20">
        <f t="shared" si="4"/>
        <v>2.0169613982344177</v>
      </c>
    </row>
    <row r="5" spans="1:23" x14ac:dyDescent="0.45">
      <c r="A5" s="39">
        <v>4</v>
      </c>
      <c r="B5" s="41">
        <v>173.7</v>
      </c>
      <c r="C5" s="41">
        <v>73.5</v>
      </c>
      <c r="D5" s="41">
        <v>95.2</v>
      </c>
      <c r="E5" s="41">
        <v>94.4</v>
      </c>
      <c r="F5" s="38"/>
      <c r="G5" s="39">
        <v>4</v>
      </c>
      <c r="H5" s="32">
        <f t="shared" si="0"/>
        <v>0.10098160863811803</v>
      </c>
      <c r="I5" s="32">
        <f t="shared" si="1"/>
        <v>0.59363179055923376</v>
      </c>
      <c r="J5" s="32">
        <f t="shared" si="2"/>
        <v>-2.4708907655708448E-2</v>
      </c>
      <c r="K5" s="32">
        <f t="shared" si="3"/>
        <v>0.38512395417244422</v>
      </c>
      <c r="M5" s="20">
        <f t="shared" si="4"/>
        <v>4.649665272270731E-2</v>
      </c>
    </row>
    <row r="6" spans="1:23" ht="18.600000000000001" thickBot="1" x14ac:dyDescent="0.5">
      <c r="A6" s="39">
        <v>5</v>
      </c>
      <c r="B6" s="41">
        <v>177.3</v>
      </c>
      <c r="C6" s="41">
        <v>78.599999999999994</v>
      </c>
      <c r="D6" s="41">
        <v>103.2</v>
      </c>
      <c r="E6" s="41">
        <v>94.5</v>
      </c>
      <c r="F6" s="38"/>
      <c r="G6" s="39">
        <v>5</v>
      </c>
      <c r="H6" s="32">
        <f t="shared" si="0"/>
        <v>1.0576494799466221</v>
      </c>
      <c r="I6" s="32">
        <f t="shared" si="1"/>
        <v>1.6078770608614412</v>
      </c>
      <c r="J6" s="32">
        <f t="shared" si="2"/>
        <v>1.7723025582140062</v>
      </c>
      <c r="K6" s="32">
        <f t="shared" si="3"/>
        <v>0.42197792107889603</v>
      </c>
      <c r="M6" s="20">
        <f t="shared" si="4"/>
        <v>1.0119543046432287</v>
      </c>
    </row>
    <row r="7" spans="1:23" ht="18.600000000000001" thickBot="1" x14ac:dyDescent="0.5">
      <c r="A7" s="39">
        <v>6</v>
      </c>
      <c r="B7" s="41">
        <v>174.9</v>
      </c>
      <c r="C7" s="41">
        <v>72.8</v>
      </c>
      <c r="D7" s="41">
        <v>98</v>
      </c>
      <c r="E7" s="41">
        <v>96.2</v>
      </c>
      <c r="F7" s="38"/>
      <c r="G7" s="39">
        <v>6</v>
      </c>
      <c r="H7" s="32">
        <f t="shared" si="0"/>
        <v>0.41987089907428859</v>
      </c>
      <c r="I7" s="32">
        <f t="shared" si="1"/>
        <v>0.45442165541971435</v>
      </c>
      <c r="J7" s="32">
        <f t="shared" si="2"/>
        <v>0.60424510539869103</v>
      </c>
      <c r="K7" s="32">
        <f t="shared" si="3"/>
        <v>1.0484953584886139</v>
      </c>
      <c r="M7" s="20">
        <f t="shared" si="4"/>
        <v>-0.18448100913828636</v>
      </c>
      <c r="O7" s="43" t="s">
        <v>27</v>
      </c>
      <c r="P7" s="43"/>
      <c r="Q7" s="16">
        <f>VAR(M2:M21)</f>
        <v>2.6207861991532679</v>
      </c>
      <c r="S7" s="17"/>
    </row>
    <row r="8" spans="1:23" x14ac:dyDescent="0.45">
      <c r="A8" s="39">
        <v>7</v>
      </c>
      <c r="B8" s="41">
        <v>174.6</v>
      </c>
      <c r="C8" s="41">
        <v>65.900000000000006</v>
      </c>
      <c r="D8" s="41">
        <v>90</v>
      </c>
      <c r="E8" s="41">
        <v>95.7</v>
      </c>
      <c r="F8" s="38"/>
      <c r="G8" s="39">
        <v>7</v>
      </c>
      <c r="H8" s="32">
        <f t="shared" si="0"/>
        <v>0.34014857646524405</v>
      </c>
      <c r="I8" s="32">
        <f t="shared" si="1"/>
        <v>-0.91779253381268378</v>
      </c>
      <c r="J8" s="32">
        <f t="shared" si="2"/>
        <v>-1.1927663604710237</v>
      </c>
      <c r="K8" s="32">
        <f t="shared" si="3"/>
        <v>0.86422552395634422</v>
      </c>
      <c r="M8" s="20">
        <f t="shared" si="4"/>
        <v>-1.6746428387680705</v>
      </c>
    </row>
    <row r="9" spans="1:23" x14ac:dyDescent="0.45">
      <c r="A9" s="39">
        <v>8</v>
      </c>
      <c r="B9" s="41">
        <v>165.9</v>
      </c>
      <c r="C9" s="41">
        <v>80.2</v>
      </c>
      <c r="D9" s="41">
        <v>101.3</v>
      </c>
      <c r="E9" s="41">
        <v>90.2</v>
      </c>
      <c r="F9" s="38"/>
      <c r="G9" s="39">
        <v>8</v>
      </c>
      <c r="H9" s="32">
        <f t="shared" si="0"/>
        <v>-1.9717987791969565</v>
      </c>
      <c r="I9" s="32">
        <f t="shared" si="1"/>
        <v>1.9260716554660573</v>
      </c>
      <c r="J9" s="32">
        <f t="shared" si="2"/>
        <v>1.3455123350699478</v>
      </c>
      <c r="K9" s="32">
        <f t="shared" si="3"/>
        <v>-1.162742655898622</v>
      </c>
      <c r="M9" s="20">
        <f t="shared" si="4"/>
        <v>3.1902071073029696</v>
      </c>
    </row>
    <row r="10" spans="1:23" x14ac:dyDescent="0.45">
      <c r="A10" s="39">
        <v>9</v>
      </c>
      <c r="B10" s="41">
        <v>168.6</v>
      </c>
      <c r="C10" s="41">
        <v>76.599999999999994</v>
      </c>
      <c r="D10" s="41">
        <v>99.6</v>
      </c>
      <c r="E10" s="41">
        <v>89.9</v>
      </c>
      <c r="F10" s="38"/>
      <c r="G10" s="39">
        <v>9</v>
      </c>
      <c r="H10" s="32">
        <f t="shared" si="0"/>
        <v>-1.254297875715586</v>
      </c>
      <c r="I10" s="32">
        <f t="shared" si="1"/>
        <v>1.2101338176056731</v>
      </c>
      <c r="J10" s="32">
        <f t="shared" si="2"/>
        <v>0.96364739857263271</v>
      </c>
      <c r="K10" s="32">
        <f t="shared" si="3"/>
        <v>-1.2733045566179826</v>
      </c>
      <c r="M10" s="20">
        <f t="shared" si="4"/>
        <v>2.3449493114196684</v>
      </c>
    </row>
    <row r="11" spans="1:23" x14ac:dyDescent="0.45">
      <c r="A11" s="39">
        <v>10</v>
      </c>
      <c r="B11" s="41">
        <v>171</v>
      </c>
      <c r="C11" s="41">
        <v>70.099999999999994</v>
      </c>
      <c r="D11" s="41">
        <v>99</v>
      </c>
      <c r="E11" s="41">
        <v>90.7</v>
      </c>
      <c r="F11" s="38"/>
      <c r="G11" s="39">
        <v>10</v>
      </c>
      <c r="H11" s="32">
        <f t="shared" si="0"/>
        <v>-0.61651929484325252</v>
      </c>
      <c r="I11" s="32">
        <f t="shared" si="1"/>
        <v>-8.2531722975573124E-2</v>
      </c>
      <c r="J11" s="32">
        <f t="shared" si="2"/>
        <v>0.82887153863240537</v>
      </c>
      <c r="K11" s="32">
        <f t="shared" si="3"/>
        <v>-0.97847282136635227</v>
      </c>
      <c r="M11" s="20">
        <f t="shared" si="4"/>
        <v>1.1696471837432649</v>
      </c>
    </row>
    <row r="12" spans="1:23" x14ac:dyDescent="0.45">
      <c r="A12" s="39">
        <v>11</v>
      </c>
      <c r="B12" s="41">
        <v>174.3</v>
      </c>
      <c r="C12" s="41">
        <v>70.099999999999994</v>
      </c>
      <c r="D12" s="41">
        <v>95.3</v>
      </c>
      <c r="E12" s="41">
        <v>91.8</v>
      </c>
      <c r="F12" s="38"/>
      <c r="G12" s="39">
        <v>11</v>
      </c>
      <c r="H12" s="32">
        <f t="shared" si="0"/>
        <v>0.2604262538562071</v>
      </c>
      <c r="I12" s="32">
        <f t="shared" si="1"/>
        <v>-8.2531722975573124E-2</v>
      </c>
      <c r="J12" s="32">
        <f t="shared" si="2"/>
        <v>-2.2462643323382927E-3</v>
      </c>
      <c r="K12" s="32">
        <f t="shared" si="3"/>
        <v>-0.57307918539536118</v>
      </c>
      <c r="M12" s="20">
        <f t="shared" si="4"/>
        <v>0.12058356608012602</v>
      </c>
      <c r="O12" s="44" t="s">
        <v>12</v>
      </c>
      <c r="P12" s="45"/>
      <c r="Q12" s="2" t="s">
        <v>9</v>
      </c>
      <c r="R12" s="2" t="s">
        <v>13</v>
      </c>
      <c r="S12" s="2" t="s">
        <v>14</v>
      </c>
      <c r="T12" s="2" t="s">
        <v>15</v>
      </c>
      <c r="U12" s="2" t="s">
        <v>16</v>
      </c>
      <c r="V12" s="3" t="s">
        <v>17</v>
      </c>
      <c r="W12" s="3" t="s">
        <v>18</v>
      </c>
    </row>
    <row r="13" spans="1:23" x14ac:dyDescent="0.45">
      <c r="A13" s="39">
        <v>12</v>
      </c>
      <c r="B13" s="41">
        <v>168.7</v>
      </c>
      <c r="C13" s="41">
        <v>67</v>
      </c>
      <c r="D13" s="41">
        <v>94.1</v>
      </c>
      <c r="E13" s="41">
        <v>87.9</v>
      </c>
      <c r="F13" s="38"/>
      <c r="G13" s="39">
        <v>12</v>
      </c>
      <c r="H13" s="32">
        <f t="shared" si="0"/>
        <v>-1.2277237681792403</v>
      </c>
      <c r="I13" s="32">
        <f t="shared" si="1"/>
        <v>-0.69903375002201251</v>
      </c>
      <c r="J13" s="32">
        <f t="shared" si="2"/>
        <v>-0.27179798421279611</v>
      </c>
      <c r="K13" s="32">
        <f t="shared" si="3"/>
        <v>-2.0103838947470614</v>
      </c>
      <c r="M13" s="20">
        <f t="shared" si="4"/>
        <v>1.0990543244027731</v>
      </c>
      <c r="O13" s="44" t="s">
        <v>10</v>
      </c>
      <c r="P13" s="45"/>
      <c r="Q13" s="4">
        <v>-0.47602870412899512</v>
      </c>
      <c r="R13" s="32">
        <v>0.50620353249141248</v>
      </c>
      <c r="S13" s="32">
        <v>0.51526245080030242</v>
      </c>
      <c r="T13" s="32">
        <v>-0.50165703262105565</v>
      </c>
      <c r="U13" s="2">
        <f>SUMSQ(Q13:T13)</f>
        <v>1.0000005150444118</v>
      </c>
      <c r="V13" s="4">
        <f>$Q$7/4</f>
        <v>0.65519654978831698</v>
      </c>
      <c r="W13" s="32">
        <f>V13</f>
        <v>0.65519654978831698</v>
      </c>
    </row>
    <row r="14" spans="1:23" x14ac:dyDescent="0.45">
      <c r="A14" s="39">
        <v>13</v>
      </c>
      <c r="B14" s="41">
        <v>175</v>
      </c>
      <c r="C14" s="41">
        <v>69.3</v>
      </c>
      <c r="D14" s="41">
        <v>91.3</v>
      </c>
      <c r="E14" s="41">
        <v>95.6</v>
      </c>
      <c r="F14" s="38"/>
      <c r="G14" s="39">
        <v>13</v>
      </c>
      <c r="H14" s="32">
        <f t="shared" si="0"/>
        <v>0.44644500661063424</v>
      </c>
      <c r="I14" s="32">
        <f t="shared" si="1"/>
        <v>-0.24162902027787977</v>
      </c>
      <c r="J14" s="32">
        <f t="shared" si="2"/>
        <v>-0.90075199726719568</v>
      </c>
      <c r="K14" s="32">
        <f t="shared" si="3"/>
        <v>0.82737155704988719</v>
      </c>
      <c r="M14" s="20">
        <f t="shared" si="4"/>
        <v>-1.2140145434386942</v>
      </c>
      <c r="O14" s="46" t="s">
        <v>11</v>
      </c>
      <c r="P14" s="46"/>
      <c r="Q14" s="4">
        <f>SQRT($Q$7)*Q13</f>
        <v>-0.77063536934748222</v>
      </c>
      <c r="R14" s="4">
        <f>SQRT($Q$7)*R13</f>
        <v>0.8194849235831172</v>
      </c>
      <c r="S14" s="4">
        <f>SQRT($Q$7)*S13</f>
        <v>0.83415026371136358</v>
      </c>
      <c r="T14" s="4">
        <f>SQRT($Q$7)*T13</f>
        <v>-0.8121246665724785</v>
      </c>
      <c r="U14" s="23">
        <f>SUMSQ(Q14:T14)</f>
        <v>2.6207875489745547</v>
      </c>
      <c r="V14" s="4"/>
      <c r="W14" s="32"/>
    </row>
    <row r="15" spans="1:23" x14ac:dyDescent="0.45">
      <c r="A15" s="39">
        <v>14</v>
      </c>
      <c r="B15" s="41">
        <v>182.8</v>
      </c>
      <c r="C15" s="41">
        <v>63</v>
      </c>
      <c r="D15" s="41">
        <v>87.3</v>
      </c>
      <c r="E15" s="41">
        <v>100.1</v>
      </c>
      <c r="F15" s="38"/>
      <c r="G15" s="39">
        <v>14</v>
      </c>
      <c r="H15" s="32">
        <f t="shared" si="0"/>
        <v>2.5192253944457161</v>
      </c>
      <c r="I15" s="32">
        <f t="shared" si="1"/>
        <v>-1.4945202365335486</v>
      </c>
      <c r="J15" s="32">
        <f t="shared" si="2"/>
        <v>-1.7992577302020529</v>
      </c>
      <c r="K15" s="32">
        <f t="shared" si="3"/>
        <v>2.485800067840314</v>
      </c>
      <c r="M15" s="20">
        <f t="shared" si="4"/>
        <v>-4.1298640564473246</v>
      </c>
    </row>
    <row r="16" spans="1:23" x14ac:dyDescent="0.45">
      <c r="A16" s="39">
        <v>15</v>
      </c>
      <c r="B16" s="41">
        <v>176.6</v>
      </c>
      <c r="C16" s="41">
        <v>68.7</v>
      </c>
      <c r="D16" s="41">
        <v>95.7</v>
      </c>
      <c r="E16" s="41">
        <v>93.8</v>
      </c>
      <c r="F16" s="38"/>
      <c r="G16" s="39">
        <v>15</v>
      </c>
      <c r="H16" s="32">
        <f t="shared" si="0"/>
        <v>0.87163072719218737</v>
      </c>
      <c r="I16" s="32">
        <f t="shared" si="1"/>
        <v>-0.36095199325460908</v>
      </c>
      <c r="J16" s="32">
        <f t="shared" si="2"/>
        <v>8.7604308961148722E-2</v>
      </c>
      <c r="K16" s="32">
        <f t="shared" si="3"/>
        <v>0.16400015273371749</v>
      </c>
      <c r="M16" s="20">
        <f t="shared" si="4"/>
        <v>-0.63476903862341849</v>
      </c>
    </row>
    <row r="17" spans="1:13" x14ac:dyDescent="0.45">
      <c r="A17" s="39">
        <v>16</v>
      </c>
      <c r="B17" s="41">
        <v>175.6</v>
      </c>
      <c r="C17" s="41">
        <v>68.599999999999994</v>
      </c>
      <c r="D17" s="41">
        <v>93.2</v>
      </c>
      <c r="E17" s="41">
        <v>93</v>
      </c>
      <c r="F17" s="38"/>
      <c r="G17" s="39">
        <v>16</v>
      </c>
      <c r="H17" s="32">
        <f t="shared" si="0"/>
        <v>0.60588965182871568</v>
      </c>
      <c r="I17" s="32">
        <f t="shared" si="1"/>
        <v>-0.38083915541739916</v>
      </c>
      <c r="J17" s="32">
        <f t="shared" si="2"/>
        <v>-0.47396177412313711</v>
      </c>
      <c r="K17" s="32">
        <f t="shared" si="3"/>
        <v>-0.13083158251791291</v>
      </c>
      <c r="M17" s="20">
        <f t="shared" si="4"/>
        <v>-0.65978511344981905</v>
      </c>
    </row>
    <row r="18" spans="1:13" x14ac:dyDescent="0.45">
      <c r="A18" s="39">
        <v>17</v>
      </c>
      <c r="B18" s="41">
        <v>169.9</v>
      </c>
      <c r="C18" s="41">
        <v>70</v>
      </c>
      <c r="D18" s="41">
        <v>92.9</v>
      </c>
      <c r="E18" s="41">
        <v>91</v>
      </c>
      <c r="F18" s="38"/>
      <c r="G18" s="39">
        <v>17</v>
      </c>
      <c r="H18" s="32">
        <f t="shared" si="0"/>
        <v>-0.9088344777430698</v>
      </c>
      <c r="I18" s="32">
        <f t="shared" si="1"/>
        <v>-0.10241888513836039</v>
      </c>
      <c r="J18" s="32">
        <f t="shared" si="2"/>
        <v>-0.54134970409325078</v>
      </c>
      <c r="K18" s="32">
        <f t="shared" si="3"/>
        <v>-0.86791092064699149</v>
      </c>
      <c r="M18" s="20">
        <f t="shared" si="4"/>
        <v>0.53724293901698661</v>
      </c>
    </row>
    <row r="19" spans="1:13" x14ac:dyDescent="0.45">
      <c r="A19" s="39">
        <v>18</v>
      </c>
      <c r="B19" s="41">
        <v>176</v>
      </c>
      <c r="C19" s="41">
        <v>66.400000000000006</v>
      </c>
      <c r="D19" s="41">
        <v>95.4</v>
      </c>
      <c r="E19" s="41">
        <v>94.4</v>
      </c>
      <c r="F19" s="38"/>
      <c r="G19" s="39">
        <v>18</v>
      </c>
      <c r="H19" s="32">
        <f t="shared" si="0"/>
        <v>0.71218608197410593</v>
      </c>
      <c r="I19" s="32">
        <f t="shared" si="1"/>
        <v>-0.81835672299874174</v>
      </c>
      <c r="J19" s="32">
        <f t="shared" si="2"/>
        <v>2.0216378991035056E-2</v>
      </c>
      <c r="K19" s="32">
        <f t="shared" si="3"/>
        <v>0.38512395417244422</v>
      </c>
      <c r="M19" s="20">
        <f t="shared" si="4"/>
        <v>-0.93605948077710666</v>
      </c>
    </row>
    <row r="20" spans="1:13" x14ac:dyDescent="0.45">
      <c r="A20" s="39">
        <v>19</v>
      </c>
      <c r="B20" s="41">
        <v>174</v>
      </c>
      <c r="C20" s="41">
        <v>70.599999999999994</v>
      </c>
      <c r="D20" s="41">
        <v>96.3</v>
      </c>
      <c r="E20" s="41">
        <v>95</v>
      </c>
      <c r="F20" s="38"/>
      <c r="G20" s="39">
        <v>19</v>
      </c>
      <c r="H20" s="32">
        <f t="shared" si="0"/>
        <v>0.18070393124716255</v>
      </c>
      <c r="I20" s="32">
        <f t="shared" si="1"/>
        <v>1.69040878383689E-2</v>
      </c>
      <c r="J20" s="32">
        <f t="shared" si="2"/>
        <v>0.22238016890137605</v>
      </c>
      <c r="K20" s="32">
        <f t="shared" si="3"/>
        <v>0.60624775561116573</v>
      </c>
      <c r="M20" s="20">
        <f t="shared" si="4"/>
        <v>-0.26700764852083847</v>
      </c>
    </row>
    <row r="21" spans="1:13" x14ac:dyDescent="0.45">
      <c r="A21" s="39">
        <v>20</v>
      </c>
      <c r="B21" s="41">
        <v>172.3</v>
      </c>
      <c r="C21" s="41">
        <v>63.6</v>
      </c>
      <c r="D21" s="41">
        <v>87.8</v>
      </c>
      <c r="E21" s="41">
        <v>94.4</v>
      </c>
      <c r="F21" s="38"/>
      <c r="G21" s="39">
        <v>20</v>
      </c>
      <c r="H21" s="32">
        <f t="shared" si="0"/>
        <v>-0.27105589687073628</v>
      </c>
      <c r="I21" s="32">
        <f t="shared" si="1"/>
        <v>-1.3751972635568179</v>
      </c>
      <c r="J21" s="32">
        <f t="shared" si="2"/>
        <v>-1.6869445135851957</v>
      </c>
      <c r="K21" s="32">
        <f t="shared" si="3"/>
        <v>0.38512395417244422</v>
      </c>
      <c r="M21" s="20">
        <f t="shared" si="4"/>
        <v>-1.629518629826554</v>
      </c>
    </row>
    <row r="22" spans="1:13" x14ac:dyDescent="0.45">
      <c r="A22" s="12" t="s">
        <v>20</v>
      </c>
      <c r="B22" s="12">
        <f t="shared" ref="B22:E22" si="5">IF(AVERAGE(B2:B21)&lt;0.0000000001,0,AVERAGE(B2:B21))</f>
        <v>173.32</v>
      </c>
      <c r="C22" s="12">
        <f t="shared" si="5"/>
        <v>70.515000000000001</v>
      </c>
      <c r="D22" s="12">
        <f t="shared" si="5"/>
        <v>95.31</v>
      </c>
      <c r="E22" s="12">
        <f t="shared" si="5"/>
        <v>93.355000000000004</v>
      </c>
      <c r="F22" s="13"/>
      <c r="G22" s="12" t="s">
        <v>21</v>
      </c>
      <c r="H22" s="12">
        <f>IF(AVERAGE(H2:H21)&lt;0.0000000001,0,AVERAGE(H2:H21))</f>
        <v>0</v>
      </c>
      <c r="I22" s="12">
        <f t="shared" ref="I22:K22" si="6">IF(AVERAGE(I2:I21)&lt;0.0000000001,0,AVERAGE(I2:I21))</f>
        <v>0</v>
      </c>
      <c r="J22" s="12">
        <f t="shared" si="6"/>
        <v>0</v>
      </c>
      <c r="K22" s="12">
        <f t="shared" si="6"/>
        <v>0</v>
      </c>
      <c r="L22" s="14"/>
      <c r="M22" s="12">
        <f t="shared" ref="M22" si="7">IF(AVERAGE(M2:M21)&lt;0.0000000001,0,AVERAGE(M2:M21))</f>
        <v>0</v>
      </c>
    </row>
    <row r="23" spans="1:13" x14ac:dyDescent="0.45">
      <c r="A23" s="12" t="s">
        <v>22</v>
      </c>
      <c r="B23" s="15">
        <f t="shared" ref="B23:E23" si="8">STDEV(B2:B21)</f>
        <v>3.7630614636154149</v>
      </c>
      <c r="C23" s="15">
        <f t="shared" si="8"/>
        <v>5.0283695170502334</v>
      </c>
      <c r="D23" s="15">
        <f t="shared" si="8"/>
        <v>4.4518358129274223</v>
      </c>
      <c r="E23" s="15">
        <f t="shared" si="8"/>
        <v>2.7134121071370427</v>
      </c>
      <c r="F23" s="13"/>
      <c r="G23" s="12" t="s">
        <v>23</v>
      </c>
      <c r="H23" s="12">
        <f t="shared" ref="H23:K23" si="9">STDEV(H2:H21)</f>
        <v>0.99999999999999978</v>
      </c>
      <c r="I23" s="12">
        <f t="shared" si="9"/>
        <v>0.99999999999999989</v>
      </c>
      <c r="J23" s="12">
        <f t="shared" si="9"/>
        <v>1</v>
      </c>
      <c r="K23" s="12">
        <f t="shared" si="9"/>
        <v>1</v>
      </c>
      <c r="L23" s="14"/>
      <c r="M23" s="12">
        <f t="shared" ref="M23" si="10">STDEV(M2:M21)</f>
        <v>1.6188842451371463</v>
      </c>
    </row>
  </sheetData>
  <mergeCells count="4">
    <mergeCell ref="O7:P7"/>
    <mergeCell ref="O12:P12"/>
    <mergeCell ref="O13:P13"/>
    <mergeCell ref="O14:P14"/>
  </mergeCells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20083-8115-4EE2-B304-7013E8F194B0}">
  <sheetPr codeName="Sheet4"/>
  <dimension ref="A1:W23"/>
  <sheetViews>
    <sheetView showGridLines="0" zoomScale="75" zoomScaleNormal="75" workbookViewId="0">
      <selection activeCell="O5" sqref="O5"/>
    </sheetView>
  </sheetViews>
  <sheetFormatPr defaultColWidth="4.09765625" defaultRowHeight="18" x14ac:dyDescent="0.45"/>
  <cols>
    <col min="1" max="5" width="7.69921875" customWidth="1"/>
    <col min="6" max="6" width="1.69921875" customWidth="1"/>
    <col min="7" max="11" width="9.09765625" customWidth="1"/>
    <col min="12" max="12" width="1.69921875" customWidth="1"/>
    <col min="13" max="13" width="7.69921875" customWidth="1"/>
    <col min="15" max="22" width="7.69921875" customWidth="1"/>
    <col min="23" max="23" width="13.5" customWidth="1"/>
    <col min="24" max="24" width="7.69921875" customWidth="1"/>
  </cols>
  <sheetData>
    <row r="1" spans="1:23" x14ac:dyDescent="0.45">
      <c r="A1" s="6" t="s">
        <v>1</v>
      </c>
      <c r="B1" s="40" t="s">
        <v>32</v>
      </c>
      <c r="C1" s="40" t="s">
        <v>33</v>
      </c>
      <c r="D1" s="40" t="s">
        <v>34</v>
      </c>
      <c r="E1" s="40" t="s">
        <v>35</v>
      </c>
      <c r="F1" s="7"/>
      <c r="G1" s="6" t="s">
        <v>0</v>
      </c>
      <c r="H1" s="6" t="s">
        <v>36</v>
      </c>
      <c r="I1" s="6" t="s">
        <v>37</v>
      </c>
      <c r="J1" s="6" t="s">
        <v>38</v>
      </c>
      <c r="K1" s="6" t="s">
        <v>39</v>
      </c>
      <c r="L1" s="34"/>
      <c r="M1" s="35" t="s">
        <v>31</v>
      </c>
      <c r="N1" s="10"/>
      <c r="T1" s="7"/>
      <c r="U1" s="7"/>
      <c r="V1" s="7"/>
      <c r="W1" s="7"/>
    </row>
    <row r="2" spans="1:23" x14ac:dyDescent="0.45">
      <c r="A2" s="39">
        <v>1</v>
      </c>
      <c r="B2" s="41">
        <v>173.5</v>
      </c>
      <c r="C2" s="41">
        <v>70.599999999999994</v>
      </c>
      <c r="D2" s="41">
        <v>96.6</v>
      </c>
      <c r="E2" s="41">
        <v>92.5</v>
      </c>
      <c r="F2" s="38"/>
      <c r="G2" s="39">
        <v>1</v>
      </c>
      <c r="H2" s="32">
        <f>STANDARDIZE(B2,$B$22,$B$23)</f>
        <v>4.7833393565426714E-2</v>
      </c>
      <c r="I2" s="32">
        <f>STANDARDIZE(C2,$C$22,$C$23)</f>
        <v>1.69040878383689E-2</v>
      </c>
      <c r="J2" s="32">
        <f>STANDARDIZE(D2,$D$22,$D$23)</f>
        <v>0.28976809887148969</v>
      </c>
      <c r="K2" s="32">
        <f>STANDARDIZE(E2,$E$22,$E$23)</f>
        <v>-0.31510141705018258</v>
      </c>
      <c r="M2" s="20">
        <f>SUMPRODUCT($Q$17:$T$17,H2:K2)</f>
        <v>2.1563380511349511E-2</v>
      </c>
      <c r="T2" s="22"/>
      <c r="U2" s="22"/>
      <c r="V2" s="22"/>
      <c r="W2" s="22"/>
    </row>
    <row r="3" spans="1:23" x14ac:dyDescent="0.45">
      <c r="A3" s="39">
        <v>2</v>
      </c>
      <c r="B3" s="41">
        <v>169.7</v>
      </c>
      <c r="C3" s="41">
        <v>65.3</v>
      </c>
      <c r="D3" s="41">
        <v>91.8</v>
      </c>
      <c r="E3" s="41">
        <v>93.5</v>
      </c>
      <c r="F3" s="38"/>
      <c r="G3" s="39">
        <v>2</v>
      </c>
      <c r="H3" s="32">
        <f t="shared" ref="H3:H21" si="0">STANDARDIZE(B3,$B$22,$B$23)</f>
        <v>-0.96198269281576865</v>
      </c>
      <c r="I3" s="32">
        <f t="shared" ref="I3:I21" si="1">STANDARDIZE(C3,$C$22,$C$23)</f>
        <v>-1.037115506789416</v>
      </c>
      <c r="J3" s="32">
        <f t="shared" ref="J3:J21" si="2">STANDARDIZE(D3,$D$22,$D$23)</f>
        <v>-0.78843878065033846</v>
      </c>
      <c r="K3" s="32">
        <f t="shared" ref="K3:K21" si="3">STANDARDIZE(E3,$E$22,$E$23)</f>
        <v>5.343825201435673E-2</v>
      </c>
      <c r="M3" s="20">
        <f t="shared" ref="M3:M21" si="4">SUMPRODUCT($Q$17:$T$17,H3:K3)</f>
        <v>-1.3879854489430361</v>
      </c>
      <c r="O3" s="14"/>
      <c r="T3" s="22"/>
      <c r="U3" s="22"/>
      <c r="V3" s="22"/>
      <c r="W3" s="22"/>
    </row>
    <row r="4" spans="1:23" x14ac:dyDescent="0.45">
      <c r="A4" s="39">
        <v>3</v>
      </c>
      <c r="B4" s="41">
        <v>172</v>
      </c>
      <c r="C4" s="41">
        <v>79.400000000000006</v>
      </c>
      <c r="D4" s="41">
        <v>102.2</v>
      </c>
      <c r="E4" s="41">
        <v>92.5</v>
      </c>
      <c r="F4" s="38"/>
      <c r="G4" s="39">
        <v>3</v>
      </c>
      <c r="H4" s="32">
        <f t="shared" si="0"/>
        <v>-0.35077821947978077</v>
      </c>
      <c r="I4" s="32">
        <f t="shared" si="1"/>
        <v>1.7669743581637507</v>
      </c>
      <c r="J4" s="32">
        <f t="shared" si="2"/>
        <v>1.5476761249802919</v>
      </c>
      <c r="K4" s="32">
        <f t="shared" si="3"/>
        <v>-0.31510141705018258</v>
      </c>
      <c r="M4" s="20">
        <f t="shared" si="4"/>
        <v>1.2788285848018546</v>
      </c>
      <c r="T4" s="22"/>
      <c r="U4" s="22"/>
      <c r="V4" s="22"/>
      <c r="W4" s="22"/>
    </row>
    <row r="5" spans="1:23" x14ac:dyDescent="0.45">
      <c r="A5" s="39">
        <v>4</v>
      </c>
      <c r="B5" s="41">
        <v>173.7</v>
      </c>
      <c r="C5" s="41">
        <v>73.5</v>
      </c>
      <c r="D5" s="41">
        <v>95.2</v>
      </c>
      <c r="E5" s="41">
        <v>94.4</v>
      </c>
      <c r="F5" s="38"/>
      <c r="G5" s="39">
        <v>4</v>
      </c>
      <c r="H5" s="32">
        <f t="shared" si="0"/>
        <v>0.10098160863811803</v>
      </c>
      <c r="I5" s="32">
        <f t="shared" si="1"/>
        <v>0.59363179055923376</v>
      </c>
      <c r="J5" s="32">
        <f t="shared" si="2"/>
        <v>-2.4708907655708448E-2</v>
      </c>
      <c r="K5" s="32">
        <f t="shared" si="3"/>
        <v>0.38512395417244422</v>
      </c>
      <c r="M5" s="20">
        <f t="shared" si="4"/>
        <v>0.5232142410738887</v>
      </c>
      <c r="T5" s="22"/>
      <c r="U5" s="22"/>
      <c r="V5" s="22"/>
      <c r="W5" s="22"/>
    </row>
    <row r="6" spans="1:23" x14ac:dyDescent="0.45">
      <c r="A6" s="39">
        <v>5</v>
      </c>
      <c r="B6" s="41">
        <v>177.3</v>
      </c>
      <c r="C6" s="41">
        <v>78.599999999999994</v>
      </c>
      <c r="D6" s="41">
        <v>103.2</v>
      </c>
      <c r="E6" s="41">
        <v>94.5</v>
      </c>
      <c r="F6" s="38"/>
      <c r="G6" s="39">
        <v>5</v>
      </c>
      <c r="H6" s="32">
        <f t="shared" si="0"/>
        <v>1.0576494799466221</v>
      </c>
      <c r="I6" s="32">
        <f t="shared" si="1"/>
        <v>1.6078770608614412</v>
      </c>
      <c r="J6" s="32">
        <f t="shared" si="2"/>
        <v>1.7723025582140062</v>
      </c>
      <c r="K6" s="32">
        <f t="shared" si="3"/>
        <v>0.42197792107889603</v>
      </c>
      <c r="M6" s="20">
        <f t="shared" si="4"/>
        <v>2.423032922007895</v>
      </c>
      <c r="S6" s="28" t="s">
        <v>28</v>
      </c>
      <c r="T6" s="29" t="s">
        <v>26</v>
      </c>
      <c r="U6" s="30">
        <f>SUMPRODUCT(Q13:T13,Q17:T17)</f>
        <v>-3.1628866192789928E-12</v>
      </c>
      <c r="V6" s="25"/>
      <c r="W6" s="25"/>
    </row>
    <row r="7" spans="1:23" ht="18.600000000000001" thickBot="1" x14ac:dyDescent="0.5">
      <c r="A7" s="39">
        <v>6</v>
      </c>
      <c r="B7" s="41">
        <v>174.9</v>
      </c>
      <c r="C7" s="41">
        <v>72.8</v>
      </c>
      <c r="D7" s="41">
        <v>98</v>
      </c>
      <c r="E7" s="41">
        <v>96.2</v>
      </c>
      <c r="F7" s="38"/>
      <c r="G7" s="39">
        <v>6</v>
      </c>
      <c r="H7" s="32">
        <f t="shared" si="0"/>
        <v>0.41987089907428859</v>
      </c>
      <c r="I7" s="32">
        <f t="shared" si="1"/>
        <v>0.45442165541971435</v>
      </c>
      <c r="J7" s="32">
        <f t="shared" si="2"/>
        <v>0.60424510539869103</v>
      </c>
      <c r="K7" s="32">
        <f t="shared" si="3"/>
        <v>1.0484953584886139</v>
      </c>
      <c r="M7" s="20">
        <f t="shared" si="4"/>
        <v>1.2461636139497667</v>
      </c>
      <c r="S7" s="17"/>
      <c r="T7" s="22"/>
      <c r="U7" s="25"/>
      <c r="V7" s="25"/>
      <c r="W7" s="25"/>
    </row>
    <row r="8" spans="1:23" ht="18.600000000000001" thickBot="1" x14ac:dyDescent="0.5">
      <c r="A8" s="39">
        <v>7</v>
      </c>
      <c r="B8" s="41">
        <v>174.6</v>
      </c>
      <c r="C8" s="41">
        <v>65.900000000000006</v>
      </c>
      <c r="D8" s="41">
        <v>90</v>
      </c>
      <c r="E8" s="41">
        <v>95.7</v>
      </c>
      <c r="F8" s="38"/>
      <c r="G8" s="39">
        <v>7</v>
      </c>
      <c r="H8" s="32">
        <f t="shared" si="0"/>
        <v>0.34014857646524405</v>
      </c>
      <c r="I8" s="32">
        <f t="shared" si="1"/>
        <v>-0.91779253381268378</v>
      </c>
      <c r="J8" s="32">
        <f t="shared" si="2"/>
        <v>-1.1927663604710237</v>
      </c>
      <c r="K8" s="32">
        <f t="shared" si="3"/>
        <v>0.86422552395634422</v>
      </c>
      <c r="M8" s="20">
        <f t="shared" si="4"/>
        <v>-0.42833364940442686</v>
      </c>
      <c r="O8" s="47" t="s">
        <v>25</v>
      </c>
      <c r="P8" s="43"/>
      <c r="Q8" s="16">
        <f>VAR(M2:M21)</f>
        <v>1.1135832474645091</v>
      </c>
      <c r="T8" s="22"/>
      <c r="U8" s="25"/>
      <c r="V8" s="25"/>
      <c r="W8" s="25"/>
    </row>
    <row r="9" spans="1:23" x14ac:dyDescent="0.45">
      <c r="A9" s="39">
        <v>8</v>
      </c>
      <c r="B9" s="41">
        <v>165.9</v>
      </c>
      <c r="C9" s="41">
        <v>80.2</v>
      </c>
      <c r="D9" s="41">
        <v>101.3</v>
      </c>
      <c r="E9" s="41">
        <v>90.2</v>
      </c>
      <c r="F9" s="38"/>
      <c r="G9" s="39">
        <v>8</v>
      </c>
      <c r="H9" s="32">
        <f t="shared" si="0"/>
        <v>-1.9717987791969565</v>
      </c>
      <c r="I9" s="32">
        <f t="shared" si="1"/>
        <v>1.9260716554660573</v>
      </c>
      <c r="J9" s="32">
        <f t="shared" si="2"/>
        <v>1.3455123350699478</v>
      </c>
      <c r="K9" s="32">
        <f t="shared" si="3"/>
        <v>-1.162742655898622</v>
      </c>
      <c r="M9" s="20">
        <f t="shared" si="4"/>
        <v>-2.2723044283373572E-2</v>
      </c>
      <c r="T9" s="21"/>
      <c r="U9" s="22"/>
      <c r="V9" s="22"/>
      <c r="W9" s="22"/>
    </row>
    <row r="10" spans="1:23" x14ac:dyDescent="0.45">
      <c r="A10" s="39">
        <v>9</v>
      </c>
      <c r="B10" s="41">
        <v>168.6</v>
      </c>
      <c r="C10" s="41">
        <v>76.599999999999994</v>
      </c>
      <c r="D10" s="41">
        <v>99.6</v>
      </c>
      <c r="E10" s="41">
        <v>89.9</v>
      </c>
      <c r="F10" s="38"/>
      <c r="G10" s="39">
        <v>9</v>
      </c>
      <c r="H10" s="32">
        <f t="shared" si="0"/>
        <v>-1.254297875715586</v>
      </c>
      <c r="I10" s="32">
        <f t="shared" si="1"/>
        <v>1.2101338176056731</v>
      </c>
      <c r="J10" s="32">
        <f t="shared" si="2"/>
        <v>0.96364739857263271</v>
      </c>
      <c r="K10" s="32">
        <f t="shared" si="3"/>
        <v>-1.2733045566179826</v>
      </c>
      <c r="M10" s="20">
        <f t="shared" si="4"/>
        <v>-0.22680577724152251</v>
      </c>
      <c r="S10" s="17"/>
      <c r="T10" s="21"/>
      <c r="U10" s="22"/>
      <c r="V10" s="22"/>
      <c r="W10" s="22"/>
    </row>
    <row r="11" spans="1:23" x14ac:dyDescent="0.45">
      <c r="A11" s="39">
        <v>10</v>
      </c>
      <c r="B11" s="41">
        <v>171</v>
      </c>
      <c r="C11" s="41">
        <v>70.099999999999994</v>
      </c>
      <c r="D11" s="41">
        <v>99</v>
      </c>
      <c r="E11" s="41">
        <v>90.7</v>
      </c>
      <c r="F11" s="38"/>
      <c r="G11" s="39">
        <v>10</v>
      </c>
      <c r="H11" s="32">
        <f t="shared" si="0"/>
        <v>-0.61651929484325252</v>
      </c>
      <c r="I11" s="32">
        <f t="shared" si="1"/>
        <v>-8.2531722975573124E-2</v>
      </c>
      <c r="J11" s="32">
        <f t="shared" si="2"/>
        <v>0.82887153863240537</v>
      </c>
      <c r="K11" s="32">
        <f t="shared" si="3"/>
        <v>-0.97847282136635227</v>
      </c>
      <c r="M11" s="20">
        <f t="shared" si="4"/>
        <v>-0.44793352039204248</v>
      </c>
    </row>
    <row r="12" spans="1:23" x14ac:dyDescent="0.45">
      <c r="A12" s="39">
        <v>11</v>
      </c>
      <c r="B12" s="41">
        <v>174.3</v>
      </c>
      <c r="C12" s="41">
        <v>70.099999999999994</v>
      </c>
      <c r="D12" s="41">
        <v>95.3</v>
      </c>
      <c r="E12" s="41">
        <v>91.8</v>
      </c>
      <c r="F12" s="38"/>
      <c r="G12" s="39">
        <v>11</v>
      </c>
      <c r="H12" s="32">
        <f t="shared" si="0"/>
        <v>0.2604262538562071</v>
      </c>
      <c r="I12" s="32">
        <f t="shared" si="1"/>
        <v>-8.2531722975573124E-2</v>
      </c>
      <c r="J12" s="32">
        <f t="shared" si="2"/>
        <v>-2.2462643323382927E-3</v>
      </c>
      <c r="K12" s="32">
        <f t="shared" si="3"/>
        <v>-0.57307918539536118</v>
      </c>
      <c r="M12" s="20">
        <f t="shared" si="4"/>
        <v>-0.17665124650118635</v>
      </c>
      <c r="O12" s="44" t="s">
        <v>12</v>
      </c>
      <c r="P12" s="45"/>
      <c r="Q12" s="18" t="s">
        <v>9</v>
      </c>
      <c r="R12" s="18" t="s">
        <v>13</v>
      </c>
      <c r="S12" s="18" t="s">
        <v>14</v>
      </c>
      <c r="T12" s="18" t="s">
        <v>15</v>
      </c>
      <c r="U12" s="18" t="s">
        <v>16</v>
      </c>
      <c r="V12" s="3" t="s">
        <v>17</v>
      </c>
      <c r="W12" s="42" t="s">
        <v>18</v>
      </c>
    </row>
    <row r="13" spans="1:23" x14ac:dyDescent="0.45">
      <c r="A13" s="39">
        <v>12</v>
      </c>
      <c r="B13" s="41">
        <v>168.7</v>
      </c>
      <c r="C13" s="41">
        <v>67</v>
      </c>
      <c r="D13" s="41">
        <v>94.1</v>
      </c>
      <c r="E13" s="41">
        <v>87.9</v>
      </c>
      <c r="F13" s="38"/>
      <c r="G13" s="39">
        <v>12</v>
      </c>
      <c r="H13" s="32">
        <f t="shared" si="0"/>
        <v>-1.2277237681792403</v>
      </c>
      <c r="I13" s="32">
        <f t="shared" si="1"/>
        <v>-0.69903375002201251</v>
      </c>
      <c r="J13" s="32">
        <f t="shared" si="2"/>
        <v>-0.27179798421279611</v>
      </c>
      <c r="K13" s="32">
        <f t="shared" si="3"/>
        <v>-2.0103838947470614</v>
      </c>
      <c r="M13" s="20">
        <f t="shared" si="4"/>
        <v>-2.1078439418512973</v>
      </c>
      <c r="O13" s="44" t="s">
        <v>10</v>
      </c>
      <c r="P13" s="45"/>
      <c r="Q13" s="32">
        <v>-0.47602870412899512</v>
      </c>
      <c r="R13" s="32">
        <v>0.50620353249141248</v>
      </c>
      <c r="S13" s="32">
        <v>0.51526245080030242</v>
      </c>
      <c r="T13" s="32">
        <v>-0.50165703262105565</v>
      </c>
      <c r="U13" s="18">
        <f>SUMSQ(Q13:T13)</f>
        <v>1.0000005150444118</v>
      </c>
      <c r="V13" s="32">
        <v>0.65519654978831698</v>
      </c>
      <c r="W13" s="32">
        <v>0.65519654978831698</v>
      </c>
    </row>
    <row r="14" spans="1:23" x14ac:dyDescent="0.45">
      <c r="A14" s="39">
        <v>13</v>
      </c>
      <c r="B14" s="41">
        <v>175</v>
      </c>
      <c r="C14" s="41">
        <v>69.3</v>
      </c>
      <c r="D14" s="41">
        <v>91.3</v>
      </c>
      <c r="E14" s="41">
        <v>95.6</v>
      </c>
      <c r="F14" s="38"/>
      <c r="G14" s="39">
        <v>13</v>
      </c>
      <c r="H14" s="32">
        <f t="shared" si="0"/>
        <v>0.44644500661063424</v>
      </c>
      <c r="I14" s="32">
        <f t="shared" si="1"/>
        <v>-0.24162902027787977</v>
      </c>
      <c r="J14" s="32">
        <f t="shared" si="2"/>
        <v>-0.90075199726719568</v>
      </c>
      <c r="K14" s="32">
        <f t="shared" si="3"/>
        <v>0.82737155704988719</v>
      </c>
      <c r="M14" s="20">
        <f t="shared" si="4"/>
        <v>8.7652826944208673E-2</v>
      </c>
      <c r="O14" s="46" t="s">
        <v>11</v>
      </c>
      <c r="P14" s="46"/>
      <c r="Q14" s="32">
        <v>-0.77063536934748222</v>
      </c>
      <c r="R14" s="32">
        <v>0.8194849235831172</v>
      </c>
      <c r="S14" s="32">
        <v>0.83415026371136358</v>
      </c>
      <c r="T14" s="32">
        <v>-0.8121246665724785</v>
      </c>
      <c r="U14" s="23">
        <f>SUMSQ(Q14:T14)</f>
        <v>2.6207875489745547</v>
      </c>
      <c r="V14" s="20"/>
      <c r="W14" s="32"/>
    </row>
    <row r="15" spans="1:23" x14ac:dyDescent="0.45">
      <c r="A15" s="39">
        <v>14</v>
      </c>
      <c r="B15" s="41">
        <v>182.8</v>
      </c>
      <c r="C15" s="41">
        <v>63</v>
      </c>
      <c r="D15" s="41">
        <v>87.3</v>
      </c>
      <c r="E15" s="41">
        <v>100.1</v>
      </c>
      <c r="F15" s="38"/>
      <c r="G15" s="39">
        <v>14</v>
      </c>
      <c r="H15" s="32">
        <f t="shared" si="0"/>
        <v>2.5192253944457161</v>
      </c>
      <c r="I15" s="32">
        <f t="shared" si="1"/>
        <v>-1.4945202365335486</v>
      </c>
      <c r="J15" s="32">
        <f t="shared" si="2"/>
        <v>-1.7992577302020529</v>
      </c>
      <c r="K15" s="32">
        <f t="shared" si="3"/>
        <v>2.485800067840314</v>
      </c>
      <c r="M15" s="20">
        <f t="shared" si="4"/>
        <v>0.95205866652280113</v>
      </c>
      <c r="O15" s="1"/>
      <c r="P15" s="1"/>
      <c r="W15" s="27"/>
    </row>
    <row r="16" spans="1:23" x14ac:dyDescent="0.45">
      <c r="A16" s="39">
        <v>15</v>
      </c>
      <c r="B16" s="41">
        <v>176.6</v>
      </c>
      <c r="C16" s="41">
        <v>68.7</v>
      </c>
      <c r="D16" s="41">
        <v>95.7</v>
      </c>
      <c r="E16" s="41">
        <v>93.8</v>
      </c>
      <c r="F16" s="38"/>
      <c r="G16" s="39">
        <v>15</v>
      </c>
      <c r="H16" s="32">
        <f t="shared" si="0"/>
        <v>0.87163072719218737</v>
      </c>
      <c r="I16" s="32">
        <f t="shared" si="1"/>
        <v>-0.36095199325460908</v>
      </c>
      <c r="J16" s="32">
        <f t="shared" si="2"/>
        <v>8.7604308961148722E-2</v>
      </c>
      <c r="K16" s="32">
        <f t="shared" si="3"/>
        <v>0.16400015273371749</v>
      </c>
      <c r="M16" s="20">
        <f t="shared" si="4"/>
        <v>0.41251988936716422</v>
      </c>
      <c r="O16" s="44" t="s">
        <v>24</v>
      </c>
      <c r="P16" s="45"/>
      <c r="Q16" s="18" t="s">
        <v>9</v>
      </c>
      <c r="R16" s="18" t="s">
        <v>13</v>
      </c>
      <c r="S16" s="18" t="s">
        <v>14</v>
      </c>
      <c r="T16" s="18" t="s">
        <v>15</v>
      </c>
      <c r="U16" s="18" t="s">
        <v>16</v>
      </c>
      <c r="V16" s="3" t="s">
        <v>17</v>
      </c>
      <c r="W16" s="3" t="s">
        <v>18</v>
      </c>
    </row>
    <row r="17" spans="1:23" x14ac:dyDescent="0.45">
      <c r="A17" s="39">
        <v>16</v>
      </c>
      <c r="B17" s="41">
        <v>175.6</v>
      </c>
      <c r="C17" s="41">
        <v>68.599999999999994</v>
      </c>
      <c r="D17" s="41">
        <v>93.2</v>
      </c>
      <c r="E17" s="41">
        <v>93</v>
      </c>
      <c r="F17" s="38"/>
      <c r="G17" s="39">
        <v>16</v>
      </c>
      <c r="H17" s="32">
        <f t="shared" si="0"/>
        <v>0.60588965182871568</v>
      </c>
      <c r="I17" s="32">
        <f t="shared" si="1"/>
        <v>-0.38083915541739916</v>
      </c>
      <c r="J17" s="32">
        <f t="shared" si="2"/>
        <v>-0.47396177412313711</v>
      </c>
      <c r="K17" s="32">
        <f t="shared" si="3"/>
        <v>-0.13083158251791291</v>
      </c>
      <c r="M17" s="20">
        <f t="shared" si="4"/>
        <v>-0.15152158898127233</v>
      </c>
      <c r="O17" s="44" t="s">
        <v>10</v>
      </c>
      <c r="P17" s="45"/>
      <c r="Q17" s="20">
        <v>0.54082233700719895</v>
      </c>
      <c r="R17" s="32">
        <v>0.4975842743811395</v>
      </c>
      <c r="S17" s="32">
        <v>0.47860082799717413</v>
      </c>
      <c r="T17" s="32">
        <v>0.4804816459704136</v>
      </c>
      <c r="U17" s="18">
        <f>SUMSQ(Q17:T17)</f>
        <v>1.0000002749913519</v>
      </c>
      <c r="V17" s="20">
        <f>$Q$8/4</f>
        <v>0.27839581186612727</v>
      </c>
      <c r="W17" s="24">
        <f>W13+V17</f>
        <v>0.93359236165444426</v>
      </c>
    </row>
    <row r="18" spans="1:23" x14ac:dyDescent="0.45">
      <c r="A18" s="39">
        <v>17</v>
      </c>
      <c r="B18" s="41">
        <v>169.9</v>
      </c>
      <c r="C18" s="41">
        <v>70</v>
      </c>
      <c r="D18" s="41">
        <v>92.9</v>
      </c>
      <c r="E18" s="41">
        <v>91</v>
      </c>
      <c r="F18" s="38"/>
      <c r="G18" s="39">
        <v>17</v>
      </c>
      <c r="H18" s="32">
        <f t="shared" si="0"/>
        <v>-0.9088344777430698</v>
      </c>
      <c r="I18" s="32">
        <f t="shared" si="1"/>
        <v>-0.10241888513836039</v>
      </c>
      <c r="J18" s="32">
        <f t="shared" si="2"/>
        <v>-0.54134970409325078</v>
      </c>
      <c r="K18" s="32">
        <f t="shared" si="3"/>
        <v>-0.86791092064699149</v>
      </c>
      <c r="M18" s="20">
        <f t="shared" si="4"/>
        <v>-1.218585697173439</v>
      </c>
      <c r="O18" s="46" t="s">
        <v>11</v>
      </c>
      <c r="P18" s="46"/>
      <c r="Q18" s="23">
        <f>SQRT($Q$8)*Q17</f>
        <v>0.57071063419242118</v>
      </c>
      <c r="R18" s="23">
        <f t="shared" ref="R18:T18" si="5">SQRT($Q$8)*R17</f>
        <v>0.52508303996411265</v>
      </c>
      <c r="S18" s="23">
        <f t="shared" si="5"/>
        <v>0.50505048216536463</v>
      </c>
      <c r="T18" s="23">
        <f t="shared" si="5"/>
        <v>0.50703524267701061</v>
      </c>
      <c r="U18" s="23">
        <f>SUMSQ(Q18:T18)</f>
        <v>1.1135835536902718</v>
      </c>
      <c r="V18" s="18"/>
      <c r="W18" s="24"/>
    </row>
    <row r="19" spans="1:23" x14ac:dyDescent="0.45">
      <c r="A19" s="39">
        <v>18</v>
      </c>
      <c r="B19" s="41">
        <v>176</v>
      </c>
      <c r="C19" s="41">
        <v>66.400000000000006</v>
      </c>
      <c r="D19" s="41">
        <v>95.4</v>
      </c>
      <c r="E19" s="41">
        <v>94.4</v>
      </c>
      <c r="F19" s="38"/>
      <c r="G19" s="39">
        <v>18</v>
      </c>
      <c r="H19" s="32">
        <f t="shared" si="0"/>
        <v>0.71218608197410593</v>
      </c>
      <c r="I19" s="32">
        <f t="shared" si="1"/>
        <v>-0.81835672299874174</v>
      </c>
      <c r="J19" s="32">
        <f t="shared" si="2"/>
        <v>2.0216378991035056E-2</v>
      </c>
      <c r="K19" s="32">
        <f t="shared" si="3"/>
        <v>0.38512395417244422</v>
      </c>
      <c r="M19" s="20">
        <f t="shared" si="4"/>
        <v>0.17268527216660459</v>
      </c>
      <c r="O19" s="1"/>
      <c r="P19" s="1"/>
    </row>
    <row r="20" spans="1:23" x14ac:dyDescent="0.45">
      <c r="A20" s="39">
        <v>19</v>
      </c>
      <c r="B20" s="41">
        <v>174</v>
      </c>
      <c r="C20" s="41">
        <v>70.599999999999994</v>
      </c>
      <c r="D20" s="41">
        <v>96.3</v>
      </c>
      <c r="E20" s="41">
        <v>95</v>
      </c>
      <c r="F20" s="38"/>
      <c r="G20" s="39">
        <v>19</v>
      </c>
      <c r="H20" s="32">
        <f t="shared" si="0"/>
        <v>0.18070393124716255</v>
      </c>
      <c r="I20" s="32">
        <f t="shared" si="1"/>
        <v>1.69040878383689E-2</v>
      </c>
      <c r="J20" s="32">
        <f t="shared" si="2"/>
        <v>0.22238016890137605</v>
      </c>
      <c r="K20" s="32">
        <f t="shared" si="3"/>
        <v>0.60624775561116573</v>
      </c>
      <c r="M20" s="20">
        <f t="shared" si="4"/>
        <v>0.50386218313288045</v>
      </c>
    </row>
    <row r="21" spans="1:23" x14ac:dyDescent="0.45">
      <c r="A21" s="39">
        <v>20</v>
      </c>
      <c r="B21" s="41">
        <v>172.3</v>
      </c>
      <c r="C21" s="41">
        <v>63.6</v>
      </c>
      <c r="D21" s="41">
        <v>87.8</v>
      </c>
      <c r="E21" s="41">
        <v>94.4</v>
      </c>
      <c r="F21" s="38"/>
      <c r="G21" s="39">
        <v>20</v>
      </c>
      <c r="H21" s="32">
        <f t="shared" si="0"/>
        <v>-0.27105589687073628</v>
      </c>
      <c r="I21" s="32">
        <f t="shared" si="1"/>
        <v>-1.3751972635568179</v>
      </c>
      <c r="J21" s="32">
        <f t="shared" si="2"/>
        <v>-1.6869445135851957</v>
      </c>
      <c r="K21" s="32">
        <f t="shared" si="3"/>
        <v>0.38512395417244422</v>
      </c>
      <c r="M21" s="20">
        <f t="shared" si="4"/>
        <v>-1.4531976657068166</v>
      </c>
    </row>
    <row r="22" spans="1:23" x14ac:dyDescent="0.45">
      <c r="A22" s="12" t="s">
        <v>20</v>
      </c>
      <c r="B22" s="12">
        <f t="shared" ref="B22:E22" si="6">IF(AVERAGE(B2:B21)&lt;0.0000000001,0,AVERAGE(B2:B21))</f>
        <v>173.32</v>
      </c>
      <c r="C22" s="12">
        <f t="shared" si="6"/>
        <v>70.515000000000001</v>
      </c>
      <c r="D22" s="12">
        <f t="shared" si="6"/>
        <v>95.31</v>
      </c>
      <c r="E22" s="12">
        <f t="shared" si="6"/>
        <v>93.355000000000004</v>
      </c>
      <c r="F22" s="13"/>
      <c r="G22" s="12" t="s">
        <v>21</v>
      </c>
      <c r="H22" s="12">
        <f>IF(AVERAGE(H2:H21)&lt;0.0000000001,0,AVERAGE(H2:H21))</f>
        <v>0</v>
      </c>
      <c r="I22" s="12">
        <f t="shared" ref="I22:K22" si="7">IF(AVERAGE(I2:I21)&lt;0.0000000001,0,AVERAGE(I2:I21))</f>
        <v>0</v>
      </c>
      <c r="J22" s="12">
        <f t="shared" si="7"/>
        <v>0</v>
      </c>
      <c r="K22" s="12">
        <f t="shared" si="7"/>
        <v>0</v>
      </c>
      <c r="L22" s="14"/>
      <c r="M22" s="12">
        <f t="shared" ref="M22" si="8">IF(AVERAGE(M2:M21)&lt;0.0000000001,0,AVERAGE(M2:M21))</f>
        <v>0</v>
      </c>
    </row>
    <row r="23" spans="1:23" x14ac:dyDescent="0.45">
      <c r="A23" s="12" t="s">
        <v>22</v>
      </c>
      <c r="B23" s="15">
        <f t="shared" ref="B23:E23" si="9">STDEV(B2:B21)</f>
        <v>3.7630614636154149</v>
      </c>
      <c r="C23" s="15">
        <f t="shared" si="9"/>
        <v>5.0283695170502334</v>
      </c>
      <c r="D23" s="15">
        <f t="shared" si="9"/>
        <v>4.4518358129274223</v>
      </c>
      <c r="E23" s="15">
        <f t="shared" si="9"/>
        <v>2.7134121071370427</v>
      </c>
      <c r="F23" s="13"/>
      <c r="G23" s="12" t="s">
        <v>23</v>
      </c>
      <c r="H23" s="12">
        <f t="shared" ref="H23:K23" si="10">STDEV(H2:H21)</f>
        <v>0.99999999999999978</v>
      </c>
      <c r="I23" s="12">
        <f t="shared" si="10"/>
        <v>0.99999999999999989</v>
      </c>
      <c r="J23" s="12">
        <f t="shared" si="10"/>
        <v>1</v>
      </c>
      <c r="K23" s="12">
        <f t="shared" si="10"/>
        <v>1</v>
      </c>
      <c r="L23" s="14"/>
      <c r="M23" s="12">
        <f t="shared" ref="M23" si="11">STDEV(M2:M21)</f>
        <v>1.0552645390917432</v>
      </c>
    </row>
  </sheetData>
  <mergeCells count="7">
    <mergeCell ref="O17:P17"/>
    <mergeCell ref="O18:P18"/>
    <mergeCell ref="O8:P8"/>
    <mergeCell ref="O12:P12"/>
    <mergeCell ref="O13:P13"/>
    <mergeCell ref="O14:P14"/>
    <mergeCell ref="O16:P16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5B222-5AC4-4A1C-BEB1-3F92EF66CE55}">
  <sheetPr codeName="Sheet5"/>
  <dimension ref="A1:C21"/>
  <sheetViews>
    <sheetView showGridLines="0" tabSelected="1" zoomScale="78" zoomScaleNormal="78" workbookViewId="0">
      <selection activeCell="M10" sqref="M10"/>
    </sheetView>
  </sheetViews>
  <sheetFormatPr defaultRowHeight="18" x14ac:dyDescent="0.45"/>
  <sheetData>
    <row r="1" spans="1:3" x14ac:dyDescent="0.45">
      <c r="A1" s="33" t="s">
        <v>1</v>
      </c>
      <c r="B1" s="26" t="s">
        <v>29</v>
      </c>
      <c r="C1" s="26" t="s">
        <v>30</v>
      </c>
    </row>
    <row r="2" spans="1:3" x14ac:dyDescent="0.45">
      <c r="A2" s="33">
        <v>1</v>
      </c>
      <c r="B2" s="31">
        <v>0.29316630326463761</v>
      </c>
      <c r="C2" s="23">
        <v>2.1563380511349511E-2</v>
      </c>
    </row>
    <row r="3" spans="1:3" x14ac:dyDescent="0.45">
      <c r="A3" s="33">
        <v>2</v>
      </c>
      <c r="B3" s="23">
        <v>-0.50012073184068617</v>
      </c>
      <c r="C3" s="23">
        <v>-1.3879854489430361</v>
      </c>
    </row>
    <row r="4" spans="1:3" x14ac:dyDescent="0.45">
      <c r="A4" s="33">
        <v>3</v>
      </c>
      <c r="B4" s="23">
        <v>2.0169613982344177</v>
      </c>
      <c r="C4" s="23">
        <v>1.2788285848018546</v>
      </c>
    </row>
    <row r="5" spans="1:3" x14ac:dyDescent="0.45">
      <c r="A5" s="33">
        <v>4</v>
      </c>
      <c r="B5" s="23">
        <v>4.649665272270731E-2</v>
      </c>
      <c r="C5" s="23">
        <v>0.5232142410738887</v>
      </c>
    </row>
    <row r="6" spans="1:3" x14ac:dyDescent="0.45">
      <c r="A6" s="33">
        <v>5</v>
      </c>
      <c r="B6" s="23">
        <v>1.0119543046432287</v>
      </c>
      <c r="C6" s="23">
        <v>2.423032922007895</v>
      </c>
    </row>
    <row r="7" spans="1:3" x14ac:dyDescent="0.45">
      <c r="A7" s="33">
        <v>6</v>
      </c>
      <c r="B7" s="23">
        <v>-0.18448100913828636</v>
      </c>
      <c r="C7" s="23">
        <v>1.2461636139497667</v>
      </c>
    </row>
    <row r="8" spans="1:3" x14ac:dyDescent="0.45">
      <c r="A8" s="33">
        <v>7</v>
      </c>
      <c r="B8" s="23">
        <v>-1.6746428387680705</v>
      </c>
      <c r="C8" s="23">
        <v>-0.42833364940442686</v>
      </c>
    </row>
    <row r="9" spans="1:3" x14ac:dyDescent="0.45">
      <c r="A9" s="33">
        <v>8</v>
      </c>
      <c r="B9" s="23">
        <v>3.1902071073029696</v>
      </c>
      <c r="C9" s="23">
        <v>-2.2723044283373572E-2</v>
      </c>
    </row>
    <row r="10" spans="1:3" x14ac:dyDescent="0.45">
      <c r="A10" s="33">
        <v>9</v>
      </c>
      <c r="B10" s="23">
        <v>2.3449493114196684</v>
      </c>
      <c r="C10" s="23">
        <v>-0.22680577724152251</v>
      </c>
    </row>
    <row r="11" spans="1:3" x14ac:dyDescent="0.45">
      <c r="A11" s="33">
        <v>10</v>
      </c>
      <c r="B11" s="23">
        <v>1.1696471837432649</v>
      </c>
      <c r="C11" s="23">
        <v>-0.44793352039204248</v>
      </c>
    </row>
    <row r="12" spans="1:3" x14ac:dyDescent="0.45">
      <c r="A12" s="33">
        <v>11</v>
      </c>
      <c r="B12" s="23">
        <v>0.12058356608012602</v>
      </c>
      <c r="C12" s="23">
        <v>-0.17665124650118635</v>
      </c>
    </row>
    <row r="13" spans="1:3" x14ac:dyDescent="0.45">
      <c r="A13" s="33">
        <v>12</v>
      </c>
      <c r="B13" s="23">
        <v>1.0990543244027731</v>
      </c>
      <c r="C13" s="23">
        <v>-2.1078439418512973</v>
      </c>
    </row>
    <row r="14" spans="1:3" x14ac:dyDescent="0.45">
      <c r="A14" s="33">
        <v>13</v>
      </c>
      <c r="B14" s="23">
        <v>-1.2140145434386942</v>
      </c>
      <c r="C14" s="23">
        <v>8.7652826944208673E-2</v>
      </c>
    </row>
    <row r="15" spans="1:3" x14ac:dyDescent="0.45">
      <c r="A15" s="33">
        <v>14</v>
      </c>
      <c r="B15" s="23">
        <v>-4.1298640564473246</v>
      </c>
      <c r="C15" s="23">
        <v>0.95205866652280113</v>
      </c>
    </row>
    <row r="16" spans="1:3" x14ac:dyDescent="0.45">
      <c r="A16" s="33">
        <v>15</v>
      </c>
      <c r="B16" s="23">
        <v>-0.63476903862341849</v>
      </c>
      <c r="C16" s="23">
        <v>0.41251988936716422</v>
      </c>
    </row>
    <row r="17" spans="1:3" x14ac:dyDescent="0.45">
      <c r="A17" s="33">
        <v>16</v>
      </c>
      <c r="B17" s="23">
        <v>-0.65978511344981905</v>
      </c>
      <c r="C17" s="23">
        <v>-0.15152158898127233</v>
      </c>
    </row>
    <row r="18" spans="1:3" x14ac:dyDescent="0.45">
      <c r="A18" s="33">
        <v>17</v>
      </c>
      <c r="B18" s="23">
        <v>0.53724293901698661</v>
      </c>
      <c r="C18" s="23">
        <v>-1.218585697173439</v>
      </c>
    </row>
    <row r="19" spans="1:3" x14ac:dyDescent="0.45">
      <c r="A19" s="33">
        <v>18</v>
      </c>
      <c r="B19" s="23">
        <v>-0.93605948077710666</v>
      </c>
      <c r="C19" s="23">
        <v>0.17268527216660459</v>
      </c>
    </row>
    <row r="20" spans="1:3" x14ac:dyDescent="0.45">
      <c r="A20" s="33">
        <v>19</v>
      </c>
      <c r="B20" s="23">
        <v>-0.26700764852083847</v>
      </c>
      <c r="C20" s="23">
        <v>0.50386218313288045</v>
      </c>
    </row>
    <row r="21" spans="1:3" x14ac:dyDescent="0.45">
      <c r="A21" s="33">
        <v>20</v>
      </c>
      <c r="B21" s="23">
        <v>-1.629518629826554</v>
      </c>
      <c r="C21" s="23">
        <v>-1.4531976657068166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データ</vt:lpstr>
      <vt:lpstr>相関係数</vt:lpstr>
      <vt:lpstr>Z1</vt:lpstr>
      <vt:lpstr>Z2</vt:lpstr>
      <vt:lpstr>Z1Z2散布図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2020-03-13T01:25:02Z</dcterms:created>
  <dcterms:modified xsi:type="dcterms:W3CDTF">2021-08-13T01:58:51Z</dcterms:modified>
</cp:coreProperties>
</file>